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605" yWindow="120" windowWidth="20730" windowHeight="11640" activeTab="2"/>
  </bookViews>
  <sheets>
    <sheet name="сертификат" sheetId="8" r:id="rId1"/>
    <sheet name="бюджет" sheetId="4" r:id="rId2"/>
    <sheet name="платные" sheetId="7" r:id="rId3"/>
  </sheets>
  <definedNames>
    <definedName name="_xlnm.Print_Area" localSheetId="1">бюджет!$A$1:$AI$93</definedName>
  </definedNames>
  <calcPr calcId="125725" iterateDelta="1E-4"/>
</workbook>
</file>

<file path=xl/calcChain.xml><?xml version="1.0" encoding="utf-8"?>
<calcChain xmlns="http://schemas.openxmlformats.org/spreadsheetml/2006/main">
  <c r="V11" i="7"/>
  <c r="AB11"/>
  <c r="AC11" s="1"/>
  <c r="AE11"/>
  <c r="AF11"/>
  <c r="AD11" s="1"/>
  <c r="AG11"/>
  <c r="V10"/>
  <c r="AB10"/>
  <c r="AC10" s="1"/>
  <c r="AE10"/>
  <c r="AF10"/>
  <c r="AD10" s="1"/>
  <c r="AG10"/>
  <c r="R10"/>
  <c r="AH53" i="8"/>
  <c r="X53" i="4"/>
  <c r="Y90"/>
  <c r="Z90"/>
  <c r="AA90"/>
  <c r="AB90"/>
  <c r="AH90"/>
  <c r="AI88"/>
  <c r="AF88"/>
  <c r="AE88"/>
  <c r="AD88"/>
  <c r="AC88"/>
  <c r="AB88"/>
  <c r="AA88"/>
  <c r="Z88"/>
  <c r="Y88"/>
  <c r="X88"/>
  <c r="W88"/>
  <c r="V86"/>
  <c r="AB82" l="1"/>
  <c r="AC82" s="1"/>
  <c r="AE82"/>
  <c r="AF82"/>
  <c r="AG82"/>
  <c r="AB83"/>
  <c r="AC83" s="1"/>
  <c r="AE83"/>
  <c r="AF83"/>
  <c r="AG83"/>
  <c r="AB84"/>
  <c r="AC84"/>
  <c r="AE84"/>
  <c r="AF84"/>
  <c r="AG84"/>
  <c r="AB85"/>
  <c r="AC85" s="1"/>
  <c r="AE85"/>
  <c r="AF85"/>
  <c r="AD85" s="1"/>
  <c r="AG85"/>
  <c r="AB86"/>
  <c r="AC86" s="1"/>
  <c r="AE86"/>
  <c r="AI86" s="1"/>
  <c r="AF86"/>
  <c r="AG86"/>
  <c r="AG88" s="1"/>
  <c r="AB87"/>
  <c r="AC87" s="1"/>
  <c r="AE87"/>
  <c r="AF87"/>
  <c r="AG87"/>
  <c r="V82"/>
  <c r="V83"/>
  <c r="V84"/>
  <c r="V85"/>
  <c r="V87"/>
  <c r="AA79"/>
  <c r="Z79"/>
  <c r="Y79"/>
  <c r="X79"/>
  <c r="W79"/>
  <c r="V77"/>
  <c r="AG77"/>
  <c r="AF77"/>
  <c r="AE77"/>
  <c r="AI77" s="1"/>
  <c r="AB77"/>
  <c r="AC77" s="1"/>
  <c r="AB78"/>
  <c r="AC78" s="1"/>
  <c r="AE78"/>
  <c r="AF78"/>
  <c r="AG78"/>
  <c r="V78"/>
  <c r="AB56"/>
  <c r="AC56" s="1"/>
  <c r="AE56"/>
  <c r="AF56"/>
  <c r="AG56"/>
  <c r="AB57"/>
  <c r="AC57" s="1"/>
  <c r="AE57"/>
  <c r="AF57"/>
  <c r="AG57"/>
  <c r="AB58"/>
  <c r="AC58" s="1"/>
  <c r="AE58"/>
  <c r="AF58"/>
  <c r="AG58"/>
  <c r="AB59"/>
  <c r="AC59" s="1"/>
  <c r="AE59"/>
  <c r="AF59"/>
  <c r="AG59"/>
  <c r="AB60"/>
  <c r="AC60" s="1"/>
  <c r="AE60"/>
  <c r="AF60"/>
  <c r="AG60"/>
  <c r="AB61"/>
  <c r="AC61" s="1"/>
  <c r="AE61"/>
  <c r="AF61"/>
  <c r="AG61"/>
  <c r="AB62"/>
  <c r="AC62" s="1"/>
  <c r="AE62"/>
  <c r="AF62"/>
  <c r="AG62"/>
  <c r="AB63"/>
  <c r="AC63" s="1"/>
  <c r="AE63"/>
  <c r="AF63"/>
  <c r="AG63"/>
  <c r="AB64"/>
  <c r="AC64" s="1"/>
  <c r="AE64"/>
  <c r="AF64"/>
  <c r="AG64"/>
  <c r="AB65"/>
  <c r="AC65" s="1"/>
  <c r="AE65"/>
  <c r="AF65"/>
  <c r="AG65"/>
  <c r="AB66"/>
  <c r="AC66" s="1"/>
  <c r="AE66"/>
  <c r="AF66"/>
  <c r="AG66"/>
  <c r="AB67"/>
  <c r="AC67" s="1"/>
  <c r="AE67"/>
  <c r="AF67"/>
  <c r="AG67"/>
  <c r="AB68"/>
  <c r="AC68" s="1"/>
  <c r="AE68"/>
  <c r="AF68"/>
  <c r="AG68"/>
  <c r="AB69"/>
  <c r="AC69" s="1"/>
  <c r="AE69"/>
  <c r="AI69" s="1"/>
  <c r="AF69"/>
  <c r="AG69"/>
  <c r="AB70"/>
  <c r="AC70" s="1"/>
  <c r="AE70"/>
  <c r="AF70"/>
  <c r="AG70"/>
  <c r="AB71"/>
  <c r="AC71"/>
  <c r="AE71"/>
  <c r="AF71"/>
  <c r="AG71"/>
  <c r="AB72"/>
  <c r="AC72" s="1"/>
  <c r="AE72"/>
  <c r="AI72" s="1"/>
  <c r="AF72"/>
  <c r="AG72"/>
  <c r="AB73"/>
  <c r="AC73" s="1"/>
  <c r="AE73"/>
  <c r="AF73"/>
  <c r="AG73"/>
  <c r="AB74"/>
  <c r="AC74" s="1"/>
  <c r="AE74"/>
  <c r="AF74"/>
  <c r="AG74"/>
  <c r="AI74"/>
  <c r="AB75"/>
  <c r="AC75" s="1"/>
  <c r="AE75"/>
  <c r="AF75"/>
  <c r="AG75"/>
  <c r="AB76"/>
  <c r="AC76" s="1"/>
  <c r="AE76"/>
  <c r="AI76" s="1"/>
  <c r="AF76"/>
  <c r="AG76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AA53"/>
  <c r="Z53"/>
  <c r="Y53"/>
  <c r="W53"/>
  <c r="AB42"/>
  <c r="AC42" s="1"/>
  <c r="AE42"/>
  <c r="AF42"/>
  <c r="AG42"/>
  <c r="AB43"/>
  <c r="AC43" s="1"/>
  <c r="AE43"/>
  <c r="AF43"/>
  <c r="AG43"/>
  <c r="AB44"/>
  <c r="AC44" s="1"/>
  <c r="AE44"/>
  <c r="AF44"/>
  <c r="AG44"/>
  <c r="AB45"/>
  <c r="AC45" s="1"/>
  <c r="AE45"/>
  <c r="AF45"/>
  <c r="AG45"/>
  <c r="AB46"/>
  <c r="AC46" s="1"/>
  <c r="AE46"/>
  <c r="AF46"/>
  <c r="AD46" s="1"/>
  <c r="AG46"/>
  <c r="AB47"/>
  <c r="AC47" s="1"/>
  <c r="AE47"/>
  <c r="AF47"/>
  <c r="AG47"/>
  <c r="AB48"/>
  <c r="AC48" s="1"/>
  <c r="AE48"/>
  <c r="AI48" s="1"/>
  <c r="AF48"/>
  <c r="AG48"/>
  <c r="AB49"/>
  <c r="AC49" s="1"/>
  <c r="AE49"/>
  <c r="AF49"/>
  <c r="AG49"/>
  <c r="AB50"/>
  <c r="AC50" s="1"/>
  <c r="AE50"/>
  <c r="AF50"/>
  <c r="AD50" s="1"/>
  <c r="AG50"/>
  <c r="AI50"/>
  <c r="AB51"/>
  <c r="AC51" s="1"/>
  <c r="AE51"/>
  <c r="AF51"/>
  <c r="AG51"/>
  <c r="AB52"/>
  <c r="AC52" s="1"/>
  <c r="AE52"/>
  <c r="AI52" s="1"/>
  <c r="AF52"/>
  <c r="AG52"/>
  <c r="V42"/>
  <c r="V43"/>
  <c r="V44"/>
  <c r="V45"/>
  <c r="V46"/>
  <c r="V47"/>
  <c r="V48"/>
  <c r="V49"/>
  <c r="V50"/>
  <c r="V51"/>
  <c r="V52"/>
  <c r="S40"/>
  <c r="X38"/>
  <c r="X90" s="1"/>
  <c r="Y38"/>
  <c r="Z38"/>
  <c r="AA38"/>
  <c r="W38"/>
  <c r="W90" s="1"/>
  <c r="V36"/>
  <c r="AB36"/>
  <c r="AC36" s="1"/>
  <c r="AE36"/>
  <c r="AI36" s="1"/>
  <c r="AF36"/>
  <c r="AG36"/>
  <c r="AB6"/>
  <c r="AC6"/>
  <c r="AE6"/>
  <c r="AF6"/>
  <c r="AG6"/>
  <c r="AB7"/>
  <c r="AC7" s="1"/>
  <c r="AE7"/>
  <c r="AF7"/>
  <c r="AD7" s="1"/>
  <c r="AG7"/>
  <c r="AB8"/>
  <c r="AC8" s="1"/>
  <c r="AE8"/>
  <c r="AF8"/>
  <c r="AG8"/>
  <c r="AB9"/>
  <c r="AC9" s="1"/>
  <c r="AE9"/>
  <c r="AF9"/>
  <c r="AG9"/>
  <c r="AB10"/>
  <c r="AC10"/>
  <c r="AE10"/>
  <c r="AF10"/>
  <c r="AG10"/>
  <c r="AB11"/>
  <c r="AC11" s="1"/>
  <c r="AE11"/>
  <c r="AF11"/>
  <c r="AG11"/>
  <c r="AB12"/>
  <c r="AC12"/>
  <c r="AE12"/>
  <c r="AF12"/>
  <c r="AG12"/>
  <c r="AB13"/>
  <c r="AC13" s="1"/>
  <c r="AE13"/>
  <c r="AF13"/>
  <c r="AG13"/>
  <c r="AB14"/>
  <c r="AC14" s="1"/>
  <c r="AE14"/>
  <c r="AF14"/>
  <c r="AG14"/>
  <c r="AB15"/>
  <c r="AC15" s="1"/>
  <c r="AE15"/>
  <c r="AF15"/>
  <c r="AD15" s="1"/>
  <c r="AG15"/>
  <c r="AB16"/>
  <c r="AC16"/>
  <c r="AE16"/>
  <c r="AF16"/>
  <c r="AG16"/>
  <c r="AB17"/>
  <c r="AC17" s="1"/>
  <c r="AE17"/>
  <c r="AF17"/>
  <c r="AG17"/>
  <c r="AB18"/>
  <c r="AC18"/>
  <c r="AE18"/>
  <c r="AF18"/>
  <c r="AG18"/>
  <c r="AB19"/>
  <c r="AC19" s="1"/>
  <c r="AE19"/>
  <c r="AF19"/>
  <c r="AG19"/>
  <c r="AB20"/>
  <c r="AC20" s="1"/>
  <c r="AE20"/>
  <c r="AF20"/>
  <c r="AG20"/>
  <c r="AB21"/>
  <c r="AC21" s="1"/>
  <c r="AE21"/>
  <c r="AF21"/>
  <c r="AG21"/>
  <c r="AB22"/>
  <c r="AC22"/>
  <c r="AE22"/>
  <c r="AF22"/>
  <c r="AG22"/>
  <c r="AB23"/>
  <c r="AC23" s="1"/>
  <c r="AE23"/>
  <c r="AF23"/>
  <c r="AD23" s="1"/>
  <c r="AG23"/>
  <c r="AB24"/>
  <c r="AC24" s="1"/>
  <c r="AE24"/>
  <c r="AF24"/>
  <c r="AG24"/>
  <c r="AB25"/>
  <c r="AC25" s="1"/>
  <c r="AE25"/>
  <c r="AF25"/>
  <c r="AD25" s="1"/>
  <c r="AG25"/>
  <c r="AB26"/>
  <c r="AC26" s="1"/>
  <c r="AE26"/>
  <c r="AF26"/>
  <c r="AG26"/>
  <c r="AB27"/>
  <c r="AC27" s="1"/>
  <c r="AE27"/>
  <c r="AF27"/>
  <c r="AD27" s="1"/>
  <c r="AG27"/>
  <c r="AI27"/>
  <c r="AB28"/>
  <c r="AC28"/>
  <c r="AE28"/>
  <c r="AF28"/>
  <c r="AG28"/>
  <c r="AB29"/>
  <c r="AC29" s="1"/>
  <c r="AE29"/>
  <c r="AF29"/>
  <c r="AG29"/>
  <c r="AI29"/>
  <c r="AB30"/>
  <c r="AC30" s="1"/>
  <c r="AE30"/>
  <c r="AF30"/>
  <c r="AG30"/>
  <c r="AB31"/>
  <c r="AC31" s="1"/>
  <c r="AE31"/>
  <c r="AI31" s="1"/>
  <c r="AF31"/>
  <c r="AG31"/>
  <c r="AB32"/>
  <c r="AC32" s="1"/>
  <c r="AE32"/>
  <c r="AF32"/>
  <c r="AG32"/>
  <c r="AB33"/>
  <c r="AC33" s="1"/>
  <c r="AE33"/>
  <c r="AI33" s="1"/>
  <c r="AF33"/>
  <c r="AG33"/>
  <c r="AB34"/>
  <c r="AC34" s="1"/>
  <c r="AE34"/>
  <c r="AF34"/>
  <c r="AG34"/>
  <c r="AB35"/>
  <c r="AC35" s="1"/>
  <c r="AE35"/>
  <c r="AI35" s="1"/>
  <c r="AF35"/>
  <c r="AG35"/>
  <c r="AB37"/>
  <c r="AC37" s="1"/>
  <c r="AE37"/>
  <c r="AF37"/>
  <c r="AG37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7"/>
  <c r="Z53" i="8"/>
  <c r="AA53"/>
  <c r="AB53"/>
  <c r="AC53"/>
  <c r="AI53"/>
  <c r="AC49"/>
  <c r="AD49"/>
  <c r="AF49"/>
  <c r="AG49"/>
  <c r="AH49"/>
  <c r="AC50"/>
  <c r="AD50" s="1"/>
  <c r="AF50"/>
  <c r="AG50"/>
  <c r="AE50" s="1"/>
  <c r="AH50"/>
  <c r="AJ50"/>
  <c r="W49"/>
  <c r="W50"/>
  <c r="Y46"/>
  <c r="X46"/>
  <c r="AF45"/>
  <c r="AJ45"/>
  <c r="AG45"/>
  <c r="AE45"/>
  <c r="AC45"/>
  <c r="AD45"/>
  <c r="AH45"/>
  <c r="W45"/>
  <c r="AC35"/>
  <c r="AD35"/>
  <c r="AF35"/>
  <c r="AG35"/>
  <c r="AH35"/>
  <c r="AC36"/>
  <c r="AD36" s="1"/>
  <c r="AF36"/>
  <c r="AG36"/>
  <c r="AE36" s="1"/>
  <c r="AH36"/>
  <c r="AJ36"/>
  <c r="AC37"/>
  <c r="AD37"/>
  <c r="AF37"/>
  <c r="AG37"/>
  <c r="AH37"/>
  <c r="AC38"/>
  <c r="AD38" s="1"/>
  <c r="AF38"/>
  <c r="AG38"/>
  <c r="AH38"/>
  <c r="AC39"/>
  <c r="AD39" s="1"/>
  <c r="AF39"/>
  <c r="AG39"/>
  <c r="AH39"/>
  <c r="AC40"/>
  <c r="AD40" s="1"/>
  <c r="AF40"/>
  <c r="AJ40" s="1"/>
  <c r="AG40"/>
  <c r="AH40"/>
  <c r="AC41"/>
  <c r="AD41" s="1"/>
  <c r="AF41"/>
  <c r="AG41"/>
  <c r="AH41"/>
  <c r="AC42"/>
  <c r="AD42" s="1"/>
  <c r="AF42"/>
  <c r="AJ42" s="1"/>
  <c r="AG42"/>
  <c r="AH42"/>
  <c r="AC43"/>
  <c r="AD43" s="1"/>
  <c r="AF43"/>
  <c r="AG43"/>
  <c r="AH43"/>
  <c r="AC44"/>
  <c r="AD44" s="1"/>
  <c r="AF44"/>
  <c r="AJ44" s="1"/>
  <c r="AG44"/>
  <c r="AH44"/>
  <c r="W35"/>
  <c r="W36"/>
  <c r="W37"/>
  <c r="W38"/>
  <c r="W39"/>
  <c r="W40"/>
  <c r="W41"/>
  <c r="W42"/>
  <c r="W43"/>
  <c r="W44"/>
  <c r="Y32"/>
  <c r="Z32"/>
  <c r="AA32"/>
  <c r="AB32"/>
  <c r="AC32"/>
  <c r="AD32"/>
  <c r="AE32"/>
  <c r="AF32"/>
  <c r="AG32"/>
  <c r="AH32"/>
  <c r="AI32"/>
  <c r="X32"/>
  <c r="AC25"/>
  <c r="AD25"/>
  <c r="AF25"/>
  <c r="AG25"/>
  <c r="AH25"/>
  <c r="AC26"/>
  <c r="AD26" s="1"/>
  <c r="AF26"/>
  <c r="AG26"/>
  <c r="AE26" s="1"/>
  <c r="AH26"/>
  <c r="AJ26"/>
  <c r="AC27"/>
  <c r="AD27"/>
  <c r="AF27"/>
  <c r="AG27"/>
  <c r="AH27"/>
  <c r="AC28"/>
  <c r="AD28" s="1"/>
  <c r="AF28"/>
  <c r="AG28"/>
  <c r="AE28" s="1"/>
  <c r="AH28"/>
  <c r="AJ28"/>
  <c r="AC29"/>
  <c r="AD29"/>
  <c r="AF29"/>
  <c r="AG29"/>
  <c r="AH29"/>
  <c r="AC30"/>
  <c r="AD30" s="1"/>
  <c r="AF30"/>
  <c r="AG30"/>
  <c r="AH30"/>
  <c r="AC31"/>
  <c r="AD31" s="1"/>
  <c r="AF31"/>
  <c r="AG31"/>
  <c r="AH31"/>
  <c r="W25"/>
  <c r="W26"/>
  <c r="W27"/>
  <c r="W28"/>
  <c r="W29"/>
  <c r="W30"/>
  <c r="W31"/>
  <c r="AD21" i="4" l="1"/>
  <c r="AD19"/>
  <c r="AD13"/>
  <c r="AD9"/>
  <c r="AD86"/>
  <c r="AD83"/>
  <c r="AD87"/>
  <c r="AD84"/>
  <c r="AD82"/>
  <c r="AI87"/>
  <c r="AD36"/>
  <c r="AD17"/>
  <c r="AD11"/>
  <c r="AD77"/>
  <c r="AD74"/>
  <c r="AD18"/>
  <c r="AD52"/>
  <c r="AD48"/>
  <c r="AD44"/>
  <c r="AD76"/>
  <c r="AD72"/>
  <c r="AD35"/>
  <c r="AD33"/>
  <c r="AD31"/>
  <c r="AD29"/>
  <c r="AD67"/>
  <c r="AD65"/>
  <c r="AD63"/>
  <c r="AD61"/>
  <c r="AD59"/>
  <c r="AD57"/>
  <c r="AD78"/>
  <c r="AI78"/>
  <c r="AD69"/>
  <c r="AD75"/>
  <c r="AD73"/>
  <c r="AD71"/>
  <c r="AD70"/>
  <c r="AD68"/>
  <c r="AD66"/>
  <c r="AD64"/>
  <c r="AD62"/>
  <c r="AD60"/>
  <c r="AD58"/>
  <c r="AD56"/>
  <c r="AI75"/>
  <c r="AI73"/>
  <c r="AI71"/>
  <c r="AI70"/>
  <c r="AI68"/>
  <c r="AD51"/>
  <c r="AD49"/>
  <c r="AD47"/>
  <c r="AD42"/>
  <c r="AD45"/>
  <c r="AD43"/>
  <c r="AI51"/>
  <c r="AI49"/>
  <c r="AD34"/>
  <c r="AD32"/>
  <c r="AD28"/>
  <c r="AD26"/>
  <c r="AD24"/>
  <c r="AD20"/>
  <c r="AD16"/>
  <c r="AD14"/>
  <c r="AD8"/>
  <c r="AD37"/>
  <c r="AD30"/>
  <c r="AD22"/>
  <c r="AD12"/>
  <c r="AD10"/>
  <c r="AD6"/>
  <c r="AI37"/>
  <c r="AI34"/>
  <c r="AI32"/>
  <c r="AI30"/>
  <c r="AI28"/>
  <c r="AI26"/>
  <c r="AE49" i="8"/>
  <c r="AJ49"/>
  <c r="AE43"/>
  <c r="AE41"/>
  <c r="AE39"/>
  <c r="AE38"/>
  <c r="AE44"/>
  <c r="AE42"/>
  <c r="AE40"/>
  <c r="AJ38"/>
  <c r="AE37"/>
  <c r="AE35"/>
  <c r="AJ43"/>
  <c r="AJ41"/>
  <c r="AJ39"/>
  <c r="AJ37"/>
  <c r="AJ35"/>
  <c r="AE31"/>
  <c r="AE30"/>
  <c r="AJ30"/>
  <c r="AE29"/>
  <c r="AE27"/>
  <c r="AE25"/>
  <c r="AJ31"/>
  <c r="AJ29"/>
  <c r="AJ27"/>
  <c r="AJ25"/>
  <c r="Y22" l="1"/>
  <c r="Z22"/>
  <c r="AA22"/>
  <c r="AB22"/>
  <c r="AI22"/>
  <c r="X22"/>
  <c r="X53" s="1"/>
  <c r="AC6"/>
  <c r="AD6"/>
  <c r="AF6"/>
  <c r="AG6"/>
  <c r="AH6"/>
  <c r="AC7"/>
  <c r="AD7" s="1"/>
  <c r="AF7"/>
  <c r="AG7"/>
  <c r="AH7"/>
  <c r="AC8"/>
  <c r="AD8"/>
  <c r="AF8"/>
  <c r="AG8"/>
  <c r="AH8"/>
  <c r="AC9"/>
  <c r="AD9" s="1"/>
  <c r="AF9"/>
  <c r="AG9"/>
  <c r="AE9" s="1"/>
  <c r="AH9"/>
  <c r="AC10"/>
  <c r="AD10"/>
  <c r="AF10"/>
  <c r="AG10"/>
  <c r="AH10"/>
  <c r="AC11"/>
  <c r="AD11" s="1"/>
  <c r="AF11"/>
  <c r="AG11"/>
  <c r="AH11"/>
  <c r="AC12"/>
  <c r="AD12"/>
  <c r="AF12"/>
  <c r="AG12"/>
  <c r="AH12"/>
  <c r="AC13"/>
  <c r="AD13" s="1"/>
  <c r="AF13"/>
  <c r="AG13"/>
  <c r="AE13" s="1"/>
  <c r="AH13"/>
  <c r="AC14"/>
  <c r="AD14"/>
  <c r="AF14"/>
  <c r="AG14"/>
  <c r="AH14"/>
  <c r="AC15"/>
  <c r="AD15" s="1"/>
  <c r="AF15"/>
  <c r="AG15"/>
  <c r="AH15"/>
  <c r="AC16"/>
  <c r="AD16"/>
  <c r="AF16"/>
  <c r="AG16"/>
  <c r="AH16"/>
  <c r="AC17"/>
  <c r="AD17" s="1"/>
  <c r="AF17"/>
  <c r="AG17"/>
  <c r="AH17"/>
  <c r="AC18"/>
  <c r="AD18" s="1"/>
  <c r="AF18"/>
  <c r="AG18"/>
  <c r="AH18"/>
  <c r="AC19"/>
  <c r="AD19" s="1"/>
  <c r="AF19"/>
  <c r="AG19"/>
  <c r="AH19"/>
  <c r="AC20"/>
  <c r="AD20"/>
  <c r="AF20"/>
  <c r="AG20"/>
  <c r="AH20"/>
  <c r="W6"/>
  <c r="W7"/>
  <c r="W8"/>
  <c r="W9"/>
  <c r="W10"/>
  <c r="W11"/>
  <c r="W12"/>
  <c r="W13"/>
  <c r="W14"/>
  <c r="W15"/>
  <c r="W16"/>
  <c r="W17"/>
  <c r="W18"/>
  <c r="W19"/>
  <c r="W20"/>
  <c r="AE11" l="1"/>
  <c r="AE7"/>
  <c r="AE19"/>
  <c r="AE17"/>
  <c r="AE15"/>
  <c r="AE20"/>
  <c r="AE18"/>
  <c r="AE16"/>
  <c r="AE14"/>
  <c r="AE12"/>
  <c r="AE10"/>
  <c r="AE8"/>
  <c r="AE6"/>
  <c r="H12" i="7" l="1"/>
  <c r="I12"/>
  <c r="J12"/>
  <c r="K12"/>
  <c r="L12"/>
  <c r="M12"/>
  <c r="N12"/>
  <c r="O12"/>
  <c r="P12"/>
  <c r="Q12"/>
  <c r="G12"/>
  <c r="L10"/>
  <c r="M10"/>
  <c r="O10"/>
  <c r="P10"/>
  <c r="Q10"/>
  <c r="L11"/>
  <c r="M11" s="1"/>
  <c r="O11"/>
  <c r="N11" s="1"/>
  <c r="P11"/>
  <c r="Q11"/>
  <c r="F10"/>
  <c r="F11"/>
  <c r="L82" i="4"/>
  <c r="M82"/>
  <c r="O82"/>
  <c r="P82"/>
  <c r="AI82" s="1"/>
  <c r="Q82"/>
  <c r="L83"/>
  <c r="M83" s="1"/>
  <c r="O83"/>
  <c r="P83"/>
  <c r="AI83" s="1"/>
  <c r="Q83"/>
  <c r="L84"/>
  <c r="M84" s="1"/>
  <c r="O84"/>
  <c r="P84"/>
  <c r="AI84" s="1"/>
  <c r="Q84"/>
  <c r="L85"/>
  <c r="M85" s="1"/>
  <c r="O85"/>
  <c r="P85"/>
  <c r="AI85" s="1"/>
  <c r="Q85"/>
  <c r="F82"/>
  <c r="F83"/>
  <c r="F84"/>
  <c r="F85"/>
  <c r="L56"/>
  <c r="M56" s="1"/>
  <c r="O56"/>
  <c r="P56"/>
  <c r="AI56" s="1"/>
  <c r="Q56"/>
  <c r="L57"/>
  <c r="M57" s="1"/>
  <c r="O57"/>
  <c r="P57"/>
  <c r="AI57" s="1"/>
  <c r="Q57"/>
  <c r="L58"/>
  <c r="M58" s="1"/>
  <c r="O58"/>
  <c r="P58"/>
  <c r="AI58" s="1"/>
  <c r="Q58"/>
  <c r="L59"/>
  <c r="M59" s="1"/>
  <c r="O59"/>
  <c r="P59"/>
  <c r="AI59" s="1"/>
  <c r="Q59"/>
  <c r="L60"/>
  <c r="M60" s="1"/>
  <c r="O60"/>
  <c r="P60"/>
  <c r="AI60" s="1"/>
  <c r="Q60"/>
  <c r="L61"/>
  <c r="M61" s="1"/>
  <c r="O61"/>
  <c r="P61"/>
  <c r="AI61" s="1"/>
  <c r="Q61"/>
  <c r="L62"/>
  <c r="M62" s="1"/>
  <c r="O62"/>
  <c r="N62" s="1"/>
  <c r="P62"/>
  <c r="AI62" s="1"/>
  <c r="Q62"/>
  <c r="L63"/>
  <c r="M63"/>
  <c r="O63"/>
  <c r="P63"/>
  <c r="AI63" s="1"/>
  <c r="Q63"/>
  <c r="L64"/>
  <c r="M64" s="1"/>
  <c r="O64"/>
  <c r="P64"/>
  <c r="AI64" s="1"/>
  <c r="Q64"/>
  <c r="L65"/>
  <c r="M65" s="1"/>
  <c r="O65"/>
  <c r="P65"/>
  <c r="AI65" s="1"/>
  <c r="Q65"/>
  <c r="L66"/>
  <c r="M66" s="1"/>
  <c r="O66"/>
  <c r="P66"/>
  <c r="AI66" s="1"/>
  <c r="Q66"/>
  <c r="L67"/>
  <c r="M67" s="1"/>
  <c r="O67"/>
  <c r="P67"/>
  <c r="AI67" s="1"/>
  <c r="Q67"/>
  <c r="F58"/>
  <c r="F60"/>
  <c r="F61"/>
  <c r="F62"/>
  <c r="F63"/>
  <c r="F64"/>
  <c r="F65"/>
  <c r="F66"/>
  <c r="K53"/>
  <c r="J53"/>
  <c r="I53"/>
  <c r="H53"/>
  <c r="G53"/>
  <c r="L41"/>
  <c r="M41" s="1"/>
  <c r="O41"/>
  <c r="P41"/>
  <c r="Q41"/>
  <c r="L42"/>
  <c r="M42" s="1"/>
  <c r="O42"/>
  <c r="P42"/>
  <c r="AI42" s="1"/>
  <c r="Q42"/>
  <c r="L43"/>
  <c r="M43" s="1"/>
  <c r="O43"/>
  <c r="P43"/>
  <c r="AI43" s="1"/>
  <c r="Q43"/>
  <c r="L44"/>
  <c r="M44" s="1"/>
  <c r="O44"/>
  <c r="P44"/>
  <c r="AI44" s="1"/>
  <c r="Q44"/>
  <c r="L45"/>
  <c r="M45" s="1"/>
  <c r="O45"/>
  <c r="P45"/>
  <c r="AI45" s="1"/>
  <c r="Q45"/>
  <c r="L46"/>
  <c r="M46" s="1"/>
  <c r="O46"/>
  <c r="P46"/>
  <c r="AI46" s="1"/>
  <c r="Q46"/>
  <c r="L47"/>
  <c r="M47" s="1"/>
  <c r="O47"/>
  <c r="P47"/>
  <c r="AI47" s="1"/>
  <c r="Q47"/>
  <c r="F41"/>
  <c r="F44"/>
  <c r="N66" l="1"/>
  <c r="N10" i="7"/>
  <c r="N85" i="4"/>
  <c r="N83"/>
  <c r="N84"/>
  <c r="N82"/>
  <c r="N64"/>
  <c r="N60"/>
  <c r="N57"/>
  <c r="N67"/>
  <c r="N65"/>
  <c r="N63"/>
  <c r="N61"/>
  <c r="N59"/>
  <c r="N58"/>
  <c r="N56"/>
  <c r="N44"/>
  <c r="N46"/>
  <c r="N42"/>
  <c r="N47"/>
  <c r="N45"/>
  <c r="N43"/>
  <c r="N41"/>
  <c r="K38" l="1"/>
  <c r="J38"/>
  <c r="I38"/>
  <c r="H38"/>
  <c r="G38"/>
  <c r="L6"/>
  <c r="M6" s="1"/>
  <c r="O6"/>
  <c r="P6"/>
  <c r="AI6" s="1"/>
  <c r="Q6"/>
  <c r="L7"/>
  <c r="M7" s="1"/>
  <c r="O7"/>
  <c r="P7"/>
  <c r="AI7" s="1"/>
  <c r="Q7"/>
  <c r="L8"/>
  <c r="M8" s="1"/>
  <c r="O8"/>
  <c r="P8"/>
  <c r="AI8" s="1"/>
  <c r="Q8"/>
  <c r="L9"/>
  <c r="M9" s="1"/>
  <c r="O9"/>
  <c r="P9"/>
  <c r="AI9" s="1"/>
  <c r="Q9"/>
  <c r="L10"/>
  <c r="M10" s="1"/>
  <c r="O10"/>
  <c r="P10"/>
  <c r="AI10" s="1"/>
  <c r="Q10"/>
  <c r="L11"/>
  <c r="M11" s="1"/>
  <c r="O11"/>
  <c r="P11"/>
  <c r="AI11" s="1"/>
  <c r="Q11"/>
  <c r="L12"/>
  <c r="M12" s="1"/>
  <c r="O12"/>
  <c r="P12"/>
  <c r="AI12" s="1"/>
  <c r="Q12"/>
  <c r="L13"/>
  <c r="M13" s="1"/>
  <c r="O13"/>
  <c r="P13"/>
  <c r="AI13" s="1"/>
  <c r="Q13"/>
  <c r="L14"/>
  <c r="M14" s="1"/>
  <c r="O14"/>
  <c r="P14"/>
  <c r="AI14" s="1"/>
  <c r="Q14"/>
  <c r="L15"/>
  <c r="M15" s="1"/>
  <c r="O15"/>
  <c r="N15" s="1"/>
  <c r="P15"/>
  <c r="AI15" s="1"/>
  <c r="Q15"/>
  <c r="L16"/>
  <c r="M16"/>
  <c r="O16"/>
  <c r="P16"/>
  <c r="AI16" s="1"/>
  <c r="Q16"/>
  <c r="L17"/>
  <c r="M17" s="1"/>
  <c r="O17"/>
  <c r="P17"/>
  <c r="AI17" s="1"/>
  <c r="Q17"/>
  <c r="L18"/>
  <c r="M18" s="1"/>
  <c r="O18"/>
  <c r="P18"/>
  <c r="AI18" s="1"/>
  <c r="Q18"/>
  <c r="L19"/>
  <c r="M19" s="1"/>
  <c r="O19"/>
  <c r="P19"/>
  <c r="AI19" s="1"/>
  <c r="Q19"/>
  <c r="L20"/>
  <c r="M20" s="1"/>
  <c r="O20"/>
  <c r="P20"/>
  <c r="AI20" s="1"/>
  <c r="Q20"/>
  <c r="L21"/>
  <c r="M21" s="1"/>
  <c r="O21"/>
  <c r="P21"/>
  <c r="AI21" s="1"/>
  <c r="Q21"/>
  <c r="L22"/>
  <c r="M22" s="1"/>
  <c r="O22"/>
  <c r="P22"/>
  <c r="AI22" s="1"/>
  <c r="Q22"/>
  <c r="L23"/>
  <c r="M23" s="1"/>
  <c r="O23"/>
  <c r="N23" s="1"/>
  <c r="P23"/>
  <c r="AI23" s="1"/>
  <c r="Q23"/>
  <c r="L24"/>
  <c r="M24"/>
  <c r="O24"/>
  <c r="P24"/>
  <c r="AI24" s="1"/>
  <c r="Q24"/>
  <c r="L25"/>
  <c r="M25" s="1"/>
  <c r="O25"/>
  <c r="P25"/>
  <c r="AI25" s="1"/>
  <c r="Q25"/>
  <c r="F12"/>
  <c r="F14"/>
  <c r="F16"/>
  <c r="F17"/>
  <c r="F18"/>
  <c r="F19"/>
  <c r="F20"/>
  <c r="F21"/>
  <c r="K52" i="8"/>
  <c r="J52"/>
  <c r="I52"/>
  <c r="H52"/>
  <c r="G52"/>
  <c r="L49"/>
  <c r="M49"/>
  <c r="O49"/>
  <c r="Q49"/>
  <c r="P49" s="1"/>
  <c r="R49"/>
  <c r="L50"/>
  <c r="M50" s="1"/>
  <c r="O50"/>
  <c r="P50"/>
  <c r="N50" s="1"/>
  <c r="Q50"/>
  <c r="R50"/>
  <c r="L51"/>
  <c r="M51"/>
  <c r="O51"/>
  <c r="Q51"/>
  <c r="P51" s="1"/>
  <c r="R51"/>
  <c r="F49"/>
  <c r="F50"/>
  <c r="F51"/>
  <c r="K46"/>
  <c r="J46"/>
  <c r="I46"/>
  <c r="H46"/>
  <c r="G46"/>
  <c r="L35"/>
  <c r="M35"/>
  <c r="O35"/>
  <c r="Q35"/>
  <c r="P35" s="1"/>
  <c r="R35"/>
  <c r="L36"/>
  <c r="M36" s="1"/>
  <c r="O36"/>
  <c r="P36"/>
  <c r="N36" s="1"/>
  <c r="Q36"/>
  <c r="R36"/>
  <c r="L37"/>
  <c r="M37"/>
  <c r="O37"/>
  <c r="Q37"/>
  <c r="P37" s="1"/>
  <c r="R37"/>
  <c r="L38"/>
  <c r="M38" s="1"/>
  <c r="O38"/>
  <c r="P38"/>
  <c r="N38" s="1"/>
  <c r="Q38"/>
  <c r="R38"/>
  <c r="L39"/>
  <c r="M39"/>
  <c r="O39"/>
  <c r="Q39"/>
  <c r="P39" s="1"/>
  <c r="R39"/>
  <c r="L40"/>
  <c r="M40" s="1"/>
  <c r="O40"/>
  <c r="P40"/>
  <c r="N40" s="1"/>
  <c r="Q40"/>
  <c r="R40"/>
  <c r="L41"/>
  <c r="M41"/>
  <c r="O41"/>
  <c r="Q41"/>
  <c r="P41" s="1"/>
  <c r="R41"/>
  <c r="L42"/>
  <c r="M42" s="1"/>
  <c r="O42"/>
  <c r="P42"/>
  <c r="N42" s="1"/>
  <c r="Q42"/>
  <c r="R42"/>
  <c r="L43"/>
  <c r="M43"/>
  <c r="O43"/>
  <c r="Q43"/>
  <c r="P43" s="1"/>
  <c r="R43"/>
  <c r="F35"/>
  <c r="F36"/>
  <c r="F37"/>
  <c r="F38"/>
  <c r="F39"/>
  <c r="F40"/>
  <c r="F41"/>
  <c r="F42"/>
  <c r="F43"/>
  <c r="K32"/>
  <c r="J32"/>
  <c r="I32"/>
  <c r="H32"/>
  <c r="G32"/>
  <c r="L25"/>
  <c r="M25" s="1"/>
  <c r="O25"/>
  <c r="Q25"/>
  <c r="P25" s="1"/>
  <c r="R25"/>
  <c r="L26"/>
  <c r="M26" s="1"/>
  <c r="O26"/>
  <c r="Q26"/>
  <c r="P26" s="1"/>
  <c r="R26"/>
  <c r="L27"/>
  <c r="M27" s="1"/>
  <c r="O27"/>
  <c r="Q27"/>
  <c r="P27" s="1"/>
  <c r="R27"/>
  <c r="L28"/>
  <c r="M28" s="1"/>
  <c r="O28"/>
  <c r="Q28"/>
  <c r="P28" s="1"/>
  <c r="R28"/>
  <c r="L29"/>
  <c r="M29" s="1"/>
  <c r="O29"/>
  <c r="Q29"/>
  <c r="P29" s="1"/>
  <c r="R29"/>
  <c r="L30"/>
  <c r="M30" s="1"/>
  <c r="O30"/>
  <c r="Q30"/>
  <c r="P30" s="1"/>
  <c r="R30"/>
  <c r="F25"/>
  <c r="F26"/>
  <c r="F27"/>
  <c r="F28"/>
  <c r="F29"/>
  <c r="F30"/>
  <c r="K22"/>
  <c r="K53" s="1"/>
  <c r="J22"/>
  <c r="J53" s="1"/>
  <c r="I22"/>
  <c r="I53" s="1"/>
  <c r="H22"/>
  <c r="H53" s="1"/>
  <c r="G22"/>
  <c r="G53" s="1"/>
  <c r="L14"/>
  <c r="M14" s="1"/>
  <c r="O14"/>
  <c r="Q14"/>
  <c r="P14" s="1"/>
  <c r="AJ14" s="1"/>
  <c r="R14"/>
  <c r="L15"/>
  <c r="M15" s="1"/>
  <c r="O15"/>
  <c r="Q15"/>
  <c r="P15" s="1"/>
  <c r="AJ15" s="1"/>
  <c r="R15"/>
  <c r="L16"/>
  <c r="M16" s="1"/>
  <c r="O16"/>
  <c r="Q16"/>
  <c r="P16" s="1"/>
  <c r="AJ16" s="1"/>
  <c r="R16"/>
  <c r="L17"/>
  <c r="M17" s="1"/>
  <c r="O17"/>
  <c r="Q17"/>
  <c r="P17" s="1"/>
  <c r="AJ17" s="1"/>
  <c r="R17"/>
  <c r="L18"/>
  <c r="M18" s="1"/>
  <c r="O18"/>
  <c r="Q18"/>
  <c r="P18" s="1"/>
  <c r="AJ18" s="1"/>
  <c r="R18"/>
  <c r="L19"/>
  <c r="M19" s="1"/>
  <c r="O19"/>
  <c r="Q19"/>
  <c r="P19" s="1"/>
  <c r="AJ19" s="1"/>
  <c r="R19"/>
  <c r="L20"/>
  <c r="M20" s="1"/>
  <c r="O20"/>
  <c r="Q20"/>
  <c r="P20" s="1"/>
  <c r="AJ20" s="1"/>
  <c r="R20"/>
  <c r="L21"/>
  <c r="M21" s="1"/>
  <c r="O21"/>
  <c r="Q21"/>
  <c r="P21" s="1"/>
  <c r="R21"/>
  <c r="F14"/>
  <c r="F15"/>
  <c r="F16"/>
  <c r="F17"/>
  <c r="F18"/>
  <c r="F19"/>
  <c r="F20"/>
  <c r="F21"/>
  <c r="Q5"/>
  <c r="P5" s="1"/>
  <c r="O5"/>
  <c r="L6"/>
  <c r="M6" s="1"/>
  <c r="O6"/>
  <c r="Q6"/>
  <c r="P6" s="1"/>
  <c r="AJ6" s="1"/>
  <c r="R6"/>
  <c r="L7"/>
  <c r="M7" s="1"/>
  <c r="O7"/>
  <c r="Q7"/>
  <c r="P7" s="1"/>
  <c r="AJ7" s="1"/>
  <c r="R7"/>
  <c r="L8"/>
  <c r="M8" s="1"/>
  <c r="O8"/>
  <c r="Q8"/>
  <c r="P8" s="1"/>
  <c r="AJ8" s="1"/>
  <c r="R8"/>
  <c r="L9"/>
  <c r="M9" s="1"/>
  <c r="O9"/>
  <c r="Q9"/>
  <c r="P9" s="1"/>
  <c r="R9"/>
  <c r="L10"/>
  <c r="M10" s="1"/>
  <c r="O10"/>
  <c r="Q10"/>
  <c r="P10" s="1"/>
  <c r="AJ10" s="1"/>
  <c r="R10"/>
  <c r="L11"/>
  <c r="M11" s="1"/>
  <c r="O11"/>
  <c r="Q11"/>
  <c r="P11" s="1"/>
  <c r="R11"/>
  <c r="L12"/>
  <c r="M12" s="1"/>
  <c r="O12"/>
  <c r="Q12"/>
  <c r="P12" s="1"/>
  <c r="AJ12" s="1"/>
  <c r="R12"/>
  <c r="L13"/>
  <c r="M13" s="1"/>
  <c r="O13"/>
  <c r="Q13"/>
  <c r="P13" s="1"/>
  <c r="R13"/>
  <c r="F6"/>
  <c r="F7"/>
  <c r="F8"/>
  <c r="F9"/>
  <c r="F10"/>
  <c r="F11"/>
  <c r="F12"/>
  <c r="F13"/>
  <c r="N7" i="4" l="1"/>
  <c r="N19"/>
  <c r="N11"/>
  <c r="N13" i="8"/>
  <c r="AJ13"/>
  <c r="N11"/>
  <c r="AJ11"/>
  <c r="N9"/>
  <c r="AJ9"/>
  <c r="N5"/>
  <c r="N25" i="4"/>
  <c r="N21"/>
  <c r="N17"/>
  <c r="N13"/>
  <c r="N9"/>
  <c r="N24"/>
  <c r="N22"/>
  <c r="N20"/>
  <c r="N18"/>
  <c r="N16"/>
  <c r="N14"/>
  <c r="N12"/>
  <c r="N10"/>
  <c r="N8"/>
  <c r="N6"/>
  <c r="N51" i="8"/>
  <c r="N49"/>
  <c r="N43"/>
  <c r="N41"/>
  <c r="N39"/>
  <c r="N37"/>
  <c r="N35"/>
  <c r="N30"/>
  <c r="N28"/>
  <c r="N26"/>
  <c r="N29"/>
  <c r="N27"/>
  <c r="N25"/>
  <c r="N18"/>
  <c r="P22"/>
  <c r="O22"/>
  <c r="N15"/>
  <c r="Q22"/>
  <c r="N21"/>
  <c r="N19"/>
  <c r="N7"/>
  <c r="N20"/>
  <c r="N17"/>
  <c r="N16"/>
  <c r="N14"/>
  <c r="N12"/>
  <c r="N10"/>
  <c r="N8"/>
  <c r="N6"/>
  <c r="N22" l="1"/>
  <c r="AI55" l="1"/>
  <c r="AF5" l="1"/>
  <c r="AF22" s="1"/>
  <c r="AF53" s="1"/>
  <c r="Q48" l="1"/>
  <c r="Q52" s="1"/>
  <c r="O48"/>
  <c r="O52" s="1"/>
  <c r="Q34"/>
  <c r="O34"/>
  <c r="O46" s="1"/>
  <c r="Q24"/>
  <c r="O24"/>
  <c r="O32" s="1"/>
  <c r="O53" s="1"/>
  <c r="P34" l="1"/>
  <c r="P46" s="1"/>
  <c r="Q46"/>
  <c r="P24"/>
  <c r="P32" s="1"/>
  <c r="Q32"/>
  <c r="Q53" s="1"/>
  <c r="P48"/>
  <c r="N34"/>
  <c r="N46" s="1"/>
  <c r="N48" l="1"/>
  <c r="N52" s="1"/>
  <c r="P52"/>
  <c r="P53"/>
  <c r="N24"/>
  <c r="N32" s="1"/>
  <c r="AA24" i="7"/>
  <c r="Z24"/>
  <c r="Y24"/>
  <c r="X24"/>
  <c r="W24"/>
  <c r="AF23"/>
  <c r="AF22"/>
  <c r="AD22" s="1"/>
  <c r="AD24" s="1"/>
  <c r="AE22"/>
  <c r="AE24" s="1"/>
  <c r="AB22"/>
  <c r="AB24" s="1"/>
  <c r="AA20"/>
  <c r="Z20"/>
  <c r="Y20"/>
  <c r="X20"/>
  <c r="W20"/>
  <c r="AF19"/>
  <c r="AF18"/>
  <c r="AE18"/>
  <c r="AE20" s="1"/>
  <c r="AB18"/>
  <c r="AB20" s="1"/>
  <c r="AA16"/>
  <c r="Z16"/>
  <c r="Y16"/>
  <c r="X16"/>
  <c r="W16"/>
  <c r="AF15"/>
  <c r="AF14"/>
  <c r="AF16" s="1"/>
  <c r="AE14"/>
  <c r="AB14"/>
  <c r="AB16" s="1"/>
  <c r="AA12"/>
  <c r="Z12"/>
  <c r="Y12"/>
  <c r="X12"/>
  <c r="W12"/>
  <c r="AF9"/>
  <c r="AE9"/>
  <c r="AB9"/>
  <c r="AB12" s="1"/>
  <c r="AA7"/>
  <c r="Z7"/>
  <c r="Y7"/>
  <c r="X7"/>
  <c r="W7"/>
  <c r="AF6"/>
  <c r="AF5"/>
  <c r="AE5"/>
  <c r="AE7" s="1"/>
  <c r="AB5"/>
  <c r="AB7" s="1"/>
  <c r="K24"/>
  <c r="J24"/>
  <c r="I24"/>
  <c r="H24"/>
  <c r="G24"/>
  <c r="O24"/>
  <c r="M24"/>
  <c r="K20"/>
  <c r="J20"/>
  <c r="I20"/>
  <c r="H20"/>
  <c r="G20"/>
  <c r="O20"/>
  <c r="M20"/>
  <c r="L16"/>
  <c r="K16"/>
  <c r="J16"/>
  <c r="I16"/>
  <c r="H16"/>
  <c r="G16"/>
  <c r="O16"/>
  <c r="M16"/>
  <c r="P9"/>
  <c r="O9"/>
  <c r="L9"/>
  <c r="K7"/>
  <c r="J7"/>
  <c r="I7"/>
  <c r="H7"/>
  <c r="G7"/>
  <c r="P6"/>
  <c r="P5"/>
  <c r="O5"/>
  <c r="O7" s="1"/>
  <c r="L5"/>
  <c r="M5" s="1"/>
  <c r="M7" s="1"/>
  <c r="AF81" i="4"/>
  <c r="AE81"/>
  <c r="AB81"/>
  <c r="AC81" s="1"/>
  <c r="AF55"/>
  <c r="AF79" s="1"/>
  <c r="AE55"/>
  <c r="AE79" s="1"/>
  <c r="AB55"/>
  <c r="AF40"/>
  <c r="AF53" s="1"/>
  <c r="AE40"/>
  <c r="AE53" s="1"/>
  <c r="AB40"/>
  <c r="AF5"/>
  <c r="AF38" s="1"/>
  <c r="AF90" s="1"/>
  <c r="AE5"/>
  <c r="AE38" s="1"/>
  <c r="AE90" s="1"/>
  <c r="AB5"/>
  <c r="K88"/>
  <c r="J88"/>
  <c r="I88"/>
  <c r="H88"/>
  <c r="G88"/>
  <c r="P81"/>
  <c r="P88" s="1"/>
  <c r="O81"/>
  <c r="O88" s="1"/>
  <c r="L81"/>
  <c r="L88" s="1"/>
  <c r="K79"/>
  <c r="K90" s="1"/>
  <c r="J79"/>
  <c r="J90" s="1"/>
  <c r="I79"/>
  <c r="I90" s="1"/>
  <c r="H79"/>
  <c r="H90" s="1"/>
  <c r="G79"/>
  <c r="G90" s="1"/>
  <c r="P55"/>
  <c r="P79" s="1"/>
  <c r="O55"/>
  <c r="O79" s="1"/>
  <c r="L55"/>
  <c r="L79" s="1"/>
  <c r="P40"/>
  <c r="P53" s="1"/>
  <c r="O40"/>
  <c r="O53" s="1"/>
  <c r="L40"/>
  <c r="L53" s="1"/>
  <c r="P5"/>
  <c r="P38" s="1"/>
  <c r="P90" s="1"/>
  <c r="O5"/>
  <c r="O38" s="1"/>
  <c r="L5"/>
  <c r="AB52" i="8"/>
  <c r="AA52"/>
  <c r="Z52"/>
  <c r="Y52"/>
  <c r="Y53" s="1"/>
  <c r="X52"/>
  <c r="AH51"/>
  <c r="AG51"/>
  <c r="AH48"/>
  <c r="AG48"/>
  <c r="AG52" s="1"/>
  <c r="AF48"/>
  <c r="AF52" s="1"/>
  <c r="AC48"/>
  <c r="AC52" s="1"/>
  <c r="AB46"/>
  <c r="AA46"/>
  <c r="Z46"/>
  <c r="AH34"/>
  <c r="AG34"/>
  <c r="AG46" s="1"/>
  <c r="AF34"/>
  <c r="AF46" s="1"/>
  <c r="AC34"/>
  <c r="AC46" s="1"/>
  <c r="AH24"/>
  <c r="AG24"/>
  <c r="AF24"/>
  <c r="AC24"/>
  <c r="AH5"/>
  <c r="AH22" s="1"/>
  <c r="AG5"/>
  <c r="AG22" s="1"/>
  <c r="AG53" s="1"/>
  <c r="AC5"/>
  <c r="AC22" s="1"/>
  <c r="AG23" i="7"/>
  <c r="AG22"/>
  <c r="AG19"/>
  <c r="AG18"/>
  <c r="AG20" s="1"/>
  <c r="AG15"/>
  <c r="AG14"/>
  <c r="AG9"/>
  <c r="AG6"/>
  <c r="AG5"/>
  <c r="AG81" i="4"/>
  <c r="AG55"/>
  <c r="AG79" s="1"/>
  <c r="AG40"/>
  <c r="AG53" s="1"/>
  <c r="AG5"/>
  <c r="AG38" s="1"/>
  <c r="Q81"/>
  <c r="Q88" s="1"/>
  <c r="Q55"/>
  <c r="Q40"/>
  <c r="Q53" s="1"/>
  <c r="Q5"/>
  <c r="Q38" s="1"/>
  <c r="Q24" i="7"/>
  <c r="Q16"/>
  <c r="Q9"/>
  <c r="Q6"/>
  <c r="Q5"/>
  <c r="Q7" s="1"/>
  <c r="R48" i="8"/>
  <c r="R52" s="1"/>
  <c r="R34"/>
  <c r="R46" s="1"/>
  <c r="R24"/>
  <c r="R32" s="1"/>
  <c r="R5"/>
  <c r="R22" s="1"/>
  <c r="AJ48"/>
  <c r="W48"/>
  <c r="L48"/>
  <c r="L52" s="1"/>
  <c r="F48"/>
  <c r="AJ47"/>
  <c r="W34"/>
  <c r="L34"/>
  <c r="L46" s="1"/>
  <c r="F34"/>
  <c r="AJ33"/>
  <c r="W24"/>
  <c r="L24"/>
  <c r="F24"/>
  <c r="AJ23"/>
  <c r="W5"/>
  <c r="L5"/>
  <c r="F5"/>
  <c r="V22" i="7"/>
  <c r="V18"/>
  <c r="V14"/>
  <c r="V9"/>
  <c r="R9"/>
  <c r="F9"/>
  <c r="V5"/>
  <c r="F5"/>
  <c r="AI39" i="4"/>
  <c r="AI54"/>
  <c r="AI80"/>
  <c r="AI89"/>
  <c r="V81"/>
  <c r="V55"/>
  <c r="V40"/>
  <c r="V5"/>
  <c r="AG90" l="1"/>
  <c r="AC55"/>
  <c r="AC79" s="1"/>
  <c r="AB79"/>
  <c r="AC5"/>
  <c r="AC38" s="1"/>
  <c r="AC90" s="1"/>
  <c r="AB38"/>
  <c r="AC40"/>
  <c r="AC53" s="1"/>
  <c r="AB53"/>
  <c r="O90"/>
  <c r="V79"/>
  <c r="W46" i="8"/>
  <c r="R53"/>
  <c r="AE24"/>
  <c r="N53"/>
  <c r="M5" i="4"/>
  <c r="M38" s="1"/>
  <c r="L38"/>
  <c r="L90" s="1"/>
  <c r="AI5"/>
  <c r="AI38" s="1"/>
  <c r="AI90" s="1"/>
  <c r="M5" i="8"/>
  <c r="M22" s="1"/>
  <c r="L22"/>
  <c r="M24"/>
  <c r="M32" s="1"/>
  <c r="L32"/>
  <c r="I25" i="7"/>
  <c r="L20"/>
  <c r="AF7"/>
  <c r="Y25"/>
  <c r="AD9"/>
  <c r="AD12" s="1"/>
  <c r="AF12"/>
  <c r="AD14"/>
  <c r="AD16" s="1"/>
  <c r="L7"/>
  <c r="P16"/>
  <c r="L24"/>
  <c r="AE12"/>
  <c r="AE16"/>
  <c r="AF20"/>
  <c r="AC22"/>
  <c r="AC24" s="1"/>
  <c r="P7"/>
  <c r="M9"/>
  <c r="M25" s="1"/>
  <c r="P24"/>
  <c r="AC5"/>
  <c r="AC7" s="1"/>
  <c r="AC9"/>
  <c r="AC12" s="1"/>
  <c r="AC14"/>
  <c r="AC16" s="1"/>
  <c r="AC18"/>
  <c r="AC20" s="1"/>
  <c r="G25"/>
  <c r="AD5"/>
  <c r="AD7" s="1"/>
  <c r="W25"/>
  <c r="V16"/>
  <c r="X25"/>
  <c r="AF24"/>
  <c r="AJ5" i="8"/>
  <c r="AJ22" s="1"/>
  <c r="AJ53" s="1"/>
  <c r="AD24"/>
  <c r="AH46"/>
  <c r="AD34"/>
  <c r="AD46" s="1"/>
  <c r="M34"/>
  <c r="M46" s="1"/>
  <c r="AJ24"/>
  <c r="AJ32" s="1"/>
  <c r="AH52"/>
  <c r="M48"/>
  <c r="M52" s="1"/>
  <c r="AE5"/>
  <c r="AE22" s="1"/>
  <c r="AE53" s="1"/>
  <c r="AD18" i="7"/>
  <c r="AD20" s="1"/>
  <c r="AE25"/>
  <c r="AF55" i="8" s="1"/>
  <c r="AF56" s="1"/>
  <c r="H25" i="7"/>
  <c r="P20"/>
  <c r="AJ34" i="8"/>
  <c r="X54"/>
  <c r="AE34"/>
  <c r="AE46" s="1"/>
  <c r="AA26" i="7"/>
  <c r="AG7"/>
  <c r="AG16"/>
  <c r="O25"/>
  <c r="N5"/>
  <c r="N7" s="1"/>
  <c r="N9"/>
  <c r="N16"/>
  <c r="N20"/>
  <c r="N24"/>
  <c r="Z26"/>
  <c r="AD5" i="4"/>
  <c r="AD38" s="1"/>
  <c r="AD90" s="1"/>
  <c r="AD40"/>
  <c r="AD53" s="1"/>
  <c r="AD55"/>
  <c r="AD79" s="1"/>
  <c r="AD81"/>
  <c r="M40"/>
  <c r="M53" s="1"/>
  <c r="M55"/>
  <c r="M79" s="1"/>
  <c r="M81"/>
  <c r="M88" s="1"/>
  <c r="N5"/>
  <c r="N38" s="1"/>
  <c r="N40"/>
  <c r="N53" s="1"/>
  <c r="N55"/>
  <c r="N79" s="1"/>
  <c r="N81"/>
  <c r="N88" s="1"/>
  <c r="Q79"/>
  <c r="Q90" s="1"/>
  <c r="AD48" i="8"/>
  <c r="AD52" s="1"/>
  <c r="AJ52"/>
  <c r="AE48"/>
  <c r="AE52" s="1"/>
  <c r="AD5"/>
  <c r="AD22" s="1"/>
  <c r="AD53" s="1"/>
  <c r="AG24" i="7"/>
  <c r="AG12"/>
  <c r="Q20"/>
  <c r="Q25" s="1"/>
  <c r="AJ46" i="8"/>
  <c r="AH56" l="1"/>
  <c r="AH55"/>
  <c r="Y26" i="7"/>
  <c r="N90" i="4"/>
  <c r="M90"/>
  <c r="M53" i="8"/>
  <c r="L53"/>
  <c r="R55"/>
  <c r="R56" s="1"/>
  <c r="AF25" i="7"/>
  <c r="AG55" i="8" s="1"/>
  <c r="AG56" s="1"/>
  <c r="W26" i="7"/>
  <c r="X26"/>
  <c r="AD25"/>
  <c r="X55" i="8"/>
  <c r="X56" s="1"/>
  <c r="P25" i="7"/>
  <c r="AC25"/>
  <c r="AD55" i="8" s="1"/>
  <c r="AD56" s="1"/>
  <c r="G55"/>
  <c r="G56" s="1"/>
  <c r="AG25" i="7"/>
  <c r="N25"/>
  <c r="AF54" i="8"/>
  <c r="AB26" i="7"/>
  <c r="AE26"/>
  <c r="AD26"/>
  <c r="AI40" i="4"/>
  <c r="AI53" s="1"/>
  <c r="AC26" i="7" l="1"/>
  <c r="AG91" i="4"/>
  <c r="AF26" i="7"/>
  <c r="AE55" i="8"/>
  <c r="AE56" s="1"/>
  <c r="AH54"/>
  <c r="AJ54"/>
  <c r="AD54"/>
  <c r="AG26" i="7"/>
  <c r="AG54" i="8"/>
  <c r="AE54"/>
  <c r="AI55" i="4"/>
  <c r="AI79" s="1"/>
  <c r="AI81"/>
  <c r="F81"/>
  <c r="F55" l="1"/>
  <c r="F40"/>
  <c r="Z91" l="1"/>
  <c r="W91" l="1"/>
  <c r="X91"/>
  <c r="H55" i="8"/>
  <c r="H56" s="1"/>
  <c r="AA91" i="4"/>
  <c r="Y91"/>
  <c r="I55" i="8"/>
  <c r="I56" s="1"/>
  <c r="P55"/>
  <c r="P56" s="1"/>
  <c r="AD91" i="4" l="1"/>
  <c r="N55" i="8"/>
  <c r="N56" s="1"/>
  <c r="AC91" i="4"/>
  <c r="M55" i="8"/>
  <c r="M56" s="1"/>
  <c r="AE91" i="4"/>
  <c r="O55" i="8"/>
  <c r="O56" s="1"/>
  <c r="AB91" i="4"/>
  <c r="AJ55" i="8"/>
  <c r="AF91" i="4"/>
  <c r="AI91" l="1"/>
</calcChain>
</file>

<file path=xl/sharedStrings.xml><?xml version="1.0" encoding="utf-8"?>
<sst xmlns="http://schemas.openxmlformats.org/spreadsheetml/2006/main" count="793" uniqueCount="152">
  <si>
    <t>№ п/п</t>
  </si>
  <si>
    <t>Наименование дополнительной общеразвивающей программы</t>
  </si>
  <si>
    <t>Количество групп по годам обучения</t>
  </si>
  <si>
    <t>Художественная направленность</t>
  </si>
  <si>
    <t>итого</t>
  </si>
  <si>
    <t>Физкультурно-спортивная направленность</t>
  </si>
  <si>
    <t>Средняя наполняемость группы</t>
  </si>
  <si>
    <t>ВСЕГО</t>
  </si>
  <si>
    <t>Краткая характеристика содержания программы (хор и т.д.)</t>
  </si>
  <si>
    <t>Возраст детей (с___по__)</t>
  </si>
  <si>
    <t>из них с сентября по декабрь</t>
  </si>
  <si>
    <t>Общее количество часов</t>
  </si>
  <si>
    <t>всего</t>
  </si>
  <si>
    <t>Туристско-краеведческая направленность</t>
  </si>
  <si>
    <t>из них с января по август</t>
  </si>
  <si>
    <t>количество ставок ПДО</t>
  </si>
  <si>
    <t>10-17</t>
  </si>
  <si>
    <t xml:space="preserve">Количество детей </t>
  </si>
  <si>
    <t>количество недель</t>
  </si>
  <si>
    <t>количество недель с сентября по декабрь</t>
  </si>
  <si>
    <t>количество часов в неделю</t>
  </si>
  <si>
    <t>количество часов по программе на группу в год</t>
  </si>
  <si>
    <t>Год обучения</t>
  </si>
  <si>
    <t>общее количество человеко-часов по полугодиям</t>
  </si>
  <si>
    <t>7-10</t>
  </si>
  <si>
    <t>7-15</t>
  </si>
  <si>
    <t>5-9</t>
  </si>
  <si>
    <t>Техническая направленность</t>
  </si>
  <si>
    <t>количество ч/часов по муниципальному заданию для корректировки на 2021 год</t>
  </si>
  <si>
    <t>количество ч/часов по муниципальному заданию на 2021 год</t>
  </si>
  <si>
    <t>ПЛАН КОМПЛЕКТОВАНИЯ на 2020-2021 учебный год (бюджет) на 01.09.2021 г.</t>
  </si>
  <si>
    <t>Социально-гуманитарная направленность</t>
  </si>
  <si>
    <t>анг.язык</t>
  </si>
  <si>
    <t xml:space="preserve">директор МА(Б)ОУ ДО </t>
  </si>
  <si>
    <t>Количество детей (сертификатов)</t>
  </si>
  <si>
    <t>отклонение</t>
  </si>
  <si>
    <t>ПЛАН КОМПЛЕКТОВАНИЯ на 2020-2021 учебный год (платные) на 01.09.2021 г.</t>
  </si>
  <si>
    <t>всего по учреждению</t>
  </si>
  <si>
    <t>2 недели за счет бюджета</t>
  </si>
  <si>
    <t>ПЛАН КОМПЛЕКТОВАНИЯ на 2020-2021 учебный год (сертификаты с 01.01.2021 по 31.08.2021г.)</t>
  </si>
  <si>
    <t>ПЛАН КОМПЛЕКТОВАНИЯ на 2021-2022 учебный год (сертификат) на 01.09.2021 г.</t>
  </si>
  <si>
    <t>общее количество человеко-часов по полугодиям 2020-2021 уч.год</t>
  </si>
  <si>
    <t>общее количество человеко-часов по полугодиям 2021-2022 уч.год</t>
  </si>
  <si>
    <t>из них с января по август (21 неделя)</t>
  </si>
  <si>
    <t>из них с сентября по декабрь (13 недель)</t>
  </si>
  <si>
    <t>ПЛАН КОМПЛЕКТОВАНИЯ на 2020-2021 учебный год (бюджет) с 01.01.2021 г. по 31.08.2021</t>
  </si>
  <si>
    <t>ПЛАН КОМПЛЕКТОВАНИЯ на 2020-2021 учебный год (платные) с 01.01.2021 г. По 31.08.2021</t>
  </si>
  <si>
    <t>без платных</t>
  </si>
  <si>
    <t>примечание</t>
  </si>
  <si>
    <t>Вдохновение</t>
  </si>
  <si>
    <t>ДПИ</t>
  </si>
  <si>
    <t>7-12</t>
  </si>
  <si>
    <t>Волшебная кисточка</t>
  </si>
  <si>
    <t>ИЗО</t>
  </si>
  <si>
    <t>5-7</t>
  </si>
  <si>
    <t>Дизайн костюма</t>
  </si>
  <si>
    <t>Театр моды</t>
  </si>
  <si>
    <t>7-14</t>
  </si>
  <si>
    <t>Истоки</t>
  </si>
  <si>
    <t>Тестопластика</t>
  </si>
  <si>
    <t>Кабриоль</t>
  </si>
  <si>
    <t>Хореография</t>
  </si>
  <si>
    <t>5-17</t>
  </si>
  <si>
    <t>Лейся, песня!</t>
  </si>
  <si>
    <t>Вокал, ансамбль</t>
  </si>
  <si>
    <t>5-15</t>
  </si>
  <si>
    <t>Мир танца</t>
  </si>
  <si>
    <t>Первые успехи</t>
  </si>
  <si>
    <t>Бумагопластика</t>
  </si>
  <si>
    <t>5-10</t>
  </si>
  <si>
    <t>Родничок</t>
  </si>
  <si>
    <t>Мягкая игрушка</t>
  </si>
  <si>
    <t>Таинство красоты</t>
  </si>
  <si>
    <t>5-14</t>
  </si>
  <si>
    <t>Учимся флористике</t>
  </si>
  <si>
    <t>Фантазии на песке</t>
  </si>
  <si>
    <t>Художественная керамика</t>
  </si>
  <si>
    <t>Художественное творчество и дизайн</t>
  </si>
  <si>
    <t>7-13</t>
  </si>
  <si>
    <t>Эбру</t>
  </si>
  <si>
    <t>Дефиле</t>
  </si>
  <si>
    <t>Как бывало в старину</t>
  </si>
  <si>
    <t>Фольклор</t>
  </si>
  <si>
    <t>Английский язык</t>
  </si>
  <si>
    <t>10-12</t>
  </si>
  <si>
    <t>Букваренок</t>
  </si>
  <si>
    <t>Дошкольная подготовка</t>
  </si>
  <si>
    <t>Почемучки</t>
  </si>
  <si>
    <t>Скорчтение и каллиграфия</t>
  </si>
  <si>
    <t>Читательская грамотность</t>
  </si>
  <si>
    <t>7-9</t>
  </si>
  <si>
    <t>Ступеньки</t>
  </si>
  <si>
    <t>Уроки сказки</t>
  </si>
  <si>
    <t>Я, английский и друзья</t>
  </si>
  <si>
    <t>Баскетбол</t>
  </si>
  <si>
    <t>8-16</t>
  </si>
  <si>
    <t>Волейбол</t>
  </si>
  <si>
    <t>10-18</t>
  </si>
  <si>
    <t>Дзюдо</t>
  </si>
  <si>
    <t>6-16</t>
  </si>
  <si>
    <t>Каратэ</t>
  </si>
  <si>
    <t>Легкая атлетика</t>
  </si>
  <si>
    <t>8-18</t>
  </si>
  <si>
    <t>ОФП</t>
  </si>
  <si>
    <t>Общая физическая подготовка</t>
  </si>
  <si>
    <t>ОФП-kids</t>
  </si>
  <si>
    <t>Самбо</t>
  </si>
  <si>
    <t>Ушу</t>
  </si>
  <si>
    <t>Футбол</t>
  </si>
  <si>
    <t>Авиамоделизм</t>
  </si>
  <si>
    <t>Школа мультипликации "Анимашки"</t>
  </si>
  <si>
    <t>Мультипликация</t>
  </si>
  <si>
    <t>9-12</t>
  </si>
  <si>
    <t>ЛЕГО-конструирование</t>
  </si>
  <si>
    <t>Конструирование</t>
  </si>
  <si>
    <t>Компьютерная графика</t>
  </si>
  <si>
    <t>Территория успеха без границ</t>
  </si>
  <si>
    <t>Сувенир</t>
  </si>
  <si>
    <t>7-11</t>
  </si>
  <si>
    <t>Фортепиано</t>
  </si>
  <si>
    <t>Инструменты, инд</t>
  </si>
  <si>
    <t>Вокал, инд</t>
  </si>
  <si>
    <t>10-14</t>
  </si>
  <si>
    <t>Мое решение</t>
  </si>
  <si>
    <t>Развитие личности</t>
  </si>
  <si>
    <t>Тяжелая атлетика</t>
  </si>
  <si>
    <t>11-17</t>
  </si>
  <si>
    <t>Шахматная школа "Гранд"</t>
  </si>
  <si>
    <t>Шахматы</t>
  </si>
  <si>
    <t>6-10</t>
  </si>
  <si>
    <t>Футбол-kids</t>
  </si>
  <si>
    <t>Бумажная скульптура</t>
  </si>
  <si>
    <t>6-7</t>
  </si>
  <si>
    <t>Колорит</t>
  </si>
  <si>
    <t>Умный досуг (1 модуль)</t>
  </si>
  <si>
    <t>Подготовка к школе</t>
  </si>
  <si>
    <t>Умный досуг (2 модуль)</t>
  </si>
  <si>
    <t>Услуги логопеда</t>
  </si>
  <si>
    <t>Логопед</t>
  </si>
  <si>
    <t>Клуб общения "Маячок"</t>
  </si>
  <si>
    <t>ВБЕ</t>
  </si>
  <si>
    <t>Единоборства</t>
  </si>
  <si>
    <t>Магия театра</t>
  </si>
  <si>
    <t>Театр</t>
  </si>
  <si>
    <t>выделены бюджетные группы</t>
  </si>
  <si>
    <t>5-8</t>
  </si>
  <si>
    <t>9-13</t>
  </si>
  <si>
    <t>1 модуль</t>
  </si>
  <si>
    <t>2 модль</t>
  </si>
  <si>
    <t>5-6</t>
  </si>
  <si>
    <t>4-6</t>
  </si>
  <si>
    <t>Реверанс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</si>
</sst>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2" fontId="3" fillId="0" borderId="0" xfId="0" applyNumberFormat="1" applyFont="1" applyFill="1"/>
    <xf numFmtId="0" fontId="3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2" fontId="3" fillId="0" borderId="3" xfId="0" applyNumberFormat="1" applyFont="1" applyFill="1" applyBorder="1"/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2" fontId="1" fillId="0" borderId="3" xfId="0" applyNumberFormat="1" applyFont="1" applyBorder="1"/>
    <xf numFmtId="2" fontId="2" fillId="0" borderId="3" xfId="0" applyNumberFormat="1" applyFont="1" applyBorder="1"/>
    <xf numFmtId="1" fontId="1" fillId="0" borderId="3" xfId="0" applyNumberFormat="1" applyFont="1" applyBorder="1"/>
    <xf numFmtId="0" fontId="3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/>
    <xf numFmtId="2" fontId="3" fillId="3" borderId="3" xfId="0" applyNumberFormat="1" applyFont="1" applyFill="1" applyBorder="1"/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2" fontId="3" fillId="3" borderId="0" xfId="0" applyNumberFormat="1" applyFont="1" applyFill="1"/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2" fontId="3" fillId="2" borderId="3" xfId="0" applyNumberFormat="1" applyFont="1" applyFill="1" applyBorder="1"/>
    <xf numFmtId="0" fontId="1" fillId="2" borderId="3" xfId="0" applyFont="1" applyFill="1" applyBorder="1"/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/>
    <xf numFmtId="0" fontId="1" fillId="2" borderId="0" xfId="0" applyFont="1" applyFill="1"/>
    <xf numFmtId="0" fontId="0" fillId="2" borderId="0" xfId="0" applyFill="1"/>
    <xf numFmtId="0" fontId="3" fillId="4" borderId="0" xfId="0" applyFont="1" applyFill="1" applyBorder="1"/>
    <xf numFmtId="1" fontId="3" fillId="4" borderId="0" xfId="0" applyNumberFormat="1" applyFont="1" applyFill="1" applyBorder="1"/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4" fontId="3" fillId="5" borderId="3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/>
    <xf numFmtId="0" fontId="3" fillId="6" borderId="3" xfId="0" applyFont="1" applyFill="1" applyBorder="1" applyAlignment="1">
      <alignment vertical="center" wrapText="1"/>
    </xf>
    <xf numFmtId="0" fontId="3" fillId="6" borderId="3" xfId="0" applyFont="1" applyFill="1" applyBorder="1"/>
    <xf numFmtId="2" fontId="3" fillId="6" borderId="3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2" fontId="3" fillId="0" borderId="0" xfId="0" applyNumberFormat="1" applyFont="1"/>
    <xf numFmtId="0" fontId="3" fillId="6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vertic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0" fontId="1" fillId="9" borderId="0" xfId="0" applyFont="1" applyFill="1"/>
    <xf numFmtId="0" fontId="3" fillId="8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vertical="center" wrapText="1"/>
    </xf>
    <xf numFmtId="2" fontId="3" fillId="3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topLeftCell="D1" zoomScale="60" zoomScaleNormal="100" workbookViewId="0">
      <selection activeCell="AH56" sqref="AH56"/>
    </sheetView>
  </sheetViews>
  <sheetFormatPr defaultRowHeight="15"/>
  <cols>
    <col min="1" max="1" width="3.28515625" customWidth="1"/>
    <col min="2" max="2" width="16.85546875" customWidth="1"/>
    <col min="3" max="3" width="6.7109375" customWidth="1"/>
    <col min="4" max="4" width="6" customWidth="1"/>
    <col min="5" max="5" width="7.140625" customWidth="1"/>
    <col min="6" max="6" width="6.5703125" customWidth="1"/>
    <col min="7" max="7" width="6.42578125" customWidth="1"/>
    <col min="8" max="8" width="6.85546875" customWidth="1"/>
    <col min="9" max="9" width="6.42578125" customWidth="1"/>
    <col min="10" max="10" width="7.28515625" customWidth="1"/>
    <col min="11" max="11" width="6" customWidth="1"/>
    <col min="12" max="12" width="6.42578125" customWidth="1"/>
    <col min="13" max="13" width="6.7109375" customWidth="1"/>
    <col min="14" max="14" width="7.7109375" customWidth="1"/>
    <col min="15" max="15" width="8.140625" customWidth="1"/>
    <col min="16" max="17" width="8" customWidth="1"/>
    <col min="18" max="18" width="8.7109375" customWidth="1"/>
    <col min="20" max="20" width="7.42578125" customWidth="1"/>
    <col min="21" max="21" width="5.42578125" customWidth="1"/>
    <col min="22" max="22" width="7.28515625" customWidth="1"/>
    <col min="23" max="24" width="8" customWidth="1"/>
    <col min="26" max="26" width="8.140625" customWidth="1"/>
    <col min="27" max="27" width="6.140625" customWidth="1"/>
    <col min="34" max="35" width="7.28515625" customWidth="1"/>
    <col min="36" max="36" width="10.5703125" customWidth="1"/>
  </cols>
  <sheetData>
    <row r="1" spans="1:37" s="1" customFormat="1" ht="16.5" customHeight="1">
      <c r="A1" s="100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 t="s">
        <v>40</v>
      </c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</row>
    <row r="2" spans="1:37" s="3" customFormat="1" ht="57" customHeight="1">
      <c r="A2" s="102" t="s">
        <v>0</v>
      </c>
      <c r="B2" s="102" t="s">
        <v>1</v>
      </c>
      <c r="C2" s="102" t="s">
        <v>8</v>
      </c>
      <c r="D2" s="102" t="s">
        <v>22</v>
      </c>
      <c r="E2" s="102" t="s">
        <v>9</v>
      </c>
      <c r="F2" s="102" t="s">
        <v>6</v>
      </c>
      <c r="G2" s="89" t="s">
        <v>34</v>
      </c>
      <c r="H2" s="89" t="s">
        <v>2</v>
      </c>
      <c r="I2" s="89" t="s">
        <v>20</v>
      </c>
      <c r="J2" s="89" t="s">
        <v>18</v>
      </c>
      <c r="K2" s="89" t="s">
        <v>19</v>
      </c>
      <c r="L2" s="89" t="s">
        <v>21</v>
      </c>
      <c r="M2" s="89" t="s">
        <v>11</v>
      </c>
      <c r="N2" s="97" t="s">
        <v>41</v>
      </c>
      <c r="O2" s="98"/>
      <c r="P2" s="99"/>
      <c r="Q2" s="62"/>
      <c r="R2" s="91" t="s">
        <v>15</v>
      </c>
      <c r="S2" s="93" t="s">
        <v>1</v>
      </c>
      <c r="T2" s="93" t="s">
        <v>8</v>
      </c>
      <c r="U2" s="93" t="s">
        <v>22</v>
      </c>
      <c r="V2" s="93" t="s">
        <v>9</v>
      </c>
      <c r="W2" s="93" t="s">
        <v>6</v>
      </c>
      <c r="X2" s="81" t="s">
        <v>34</v>
      </c>
      <c r="Y2" s="81" t="s">
        <v>2</v>
      </c>
      <c r="Z2" s="81" t="s">
        <v>20</v>
      </c>
      <c r="AA2" s="81" t="s">
        <v>18</v>
      </c>
      <c r="AB2" s="81" t="s">
        <v>19</v>
      </c>
      <c r="AC2" s="81" t="s">
        <v>21</v>
      </c>
      <c r="AD2" s="81" t="s">
        <v>11</v>
      </c>
      <c r="AE2" s="83" t="s">
        <v>42</v>
      </c>
      <c r="AF2" s="84"/>
      <c r="AG2" s="85"/>
      <c r="AH2" s="86" t="s">
        <v>15</v>
      </c>
      <c r="AI2" s="88" t="s">
        <v>29</v>
      </c>
      <c r="AJ2" s="88" t="s">
        <v>28</v>
      </c>
      <c r="AK2" s="95" t="s">
        <v>48</v>
      </c>
    </row>
    <row r="3" spans="1:37" s="4" customFormat="1" ht="67.5" customHeight="1">
      <c r="A3" s="103"/>
      <c r="B3" s="103"/>
      <c r="C3" s="104"/>
      <c r="D3" s="103"/>
      <c r="E3" s="103"/>
      <c r="F3" s="103"/>
      <c r="G3" s="90"/>
      <c r="H3" s="90"/>
      <c r="I3" s="90"/>
      <c r="J3" s="90"/>
      <c r="K3" s="90"/>
      <c r="L3" s="90"/>
      <c r="M3" s="90"/>
      <c r="N3" s="27" t="s">
        <v>12</v>
      </c>
      <c r="O3" s="27" t="s">
        <v>44</v>
      </c>
      <c r="P3" s="66" t="s">
        <v>43</v>
      </c>
      <c r="Q3" s="63" t="s">
        <v>38</v>
      </c>
      <c r="R3" s="92"/>
      <c r="S3" s="94"/>
      <c r="T3" s="94"/>
      <c r="U3" s="94"/>
      <c r="V3" s="94"/>
      <c r="W3" s="94"/>
      <c r="X3" s="82"/>
      <c r="Y3" s="82"/>
      <c r="Z3" s="82"/>
      <c r="AA3" s="82"/>
      <c r="AB3" s="82"/>
      <c r="AC3" s="82"/>
      <c r="AD3" s="82"/>
      <c r="AE3" s="10" t="s">
        <v>12</v>
      </c>
      <c r="AF3" s="66" t="s">
        <v>10</v>
      </c>
      <c r="AG3" s="10" t="s">
        <v>14</v>
      </c>
      <c r="AH3" s="87"/>
      <c r="AI3" s="88"/>
      <c r="AJ3" s="88"/>
      <c r="AK3" s="96"/>
    </row>
    <row r="4" spans="1:37" s="1" customFormat="1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67"/>
      <c r="Q4" s="30"/>
      <c r="R4" s="31"/>
      <c r="S4" s="11"/>
      <c r="T4" s="11"/>
      <c r="U4" s="11"/>
      <c r="V4" s="11"/>
      <c r="W4" s="11"/>
      <c r="X4" s="46"/>
      <c r="Y4" s="46"/>
      <c r="Z4" s="46"/>
      <c r="AA4" s="46"/>
      <c r="AB4" s="46"/>
      <c r="AC4" s="46"/>
      <c r="AD4" s="46"/>
      <c r="AE4" s="47"/>
      <c r="AF4" s="67"/>
      <c r="AG4" s="47"/>
      <c r="AH4" s="48"/>
      <c r="AI4" s="12"/>
      <c r="AJ4" s="2"/>
      <c r="AK4" s="2"/>
    </row>
    <row r="5" spans="1:37" s="1" customFormat="1">
      <c r="A5" s="32">
        <v>1</v>
      </c>
      <c r="B5" s="13" t="s">
        <v>49</v>
      </c>
      <c r="C5" s="14" t="s">
        <v>50</v>
      </c>
      <c r="D5" s="15">
        <v>1</v>
      </c>
      <c r="E5" s="16" t="s">
        <v>51</v>
      </c>
      <c r="F5" s="35">
        <f t="shared" ref="F5:F21" si="0">G5/H5</f>
        <v>11.666666666666666</v>
      </c>
      <c r="G5" s="72">
        <v>105</v>
      </c>
      <c r="H5" s="33">
        <v>9</v>
      </c>
      <c r="I5" s="33">
        <v>3</v>
      </c>
      <c r="J5" s="33">
        <v>36</v>
      </c>
      <c r="K5" s="33">
        <v>13</v>
      </c>
      <c r="L5" s="33">
        <f>J5*I5</f>
        <v>108</v>
      </c>
      <c r="M5" s="33">
        <f>G5*L5</f>
        <v>11340</v>
      </c>
      <c r="N5" s="35">
        <f>O5+P5</f>
        <v>10710</v>
      </c>
      <c r="O5" s="35">
        <f>G5*I5*K5</f>
        <v>4095</v>
      </c>
      <c r="P5" s="68">
        <f>(G5*I5*(J5-K5))-Q5</f>
        <v>6615</v>
      </c>
      <c r="Q5" s="64">
        <f>G5*I5*2</f>
        <v>630</v>
      </c>
      <c r="R5" s="35">
        <f>ROUND(H5*I5/18,2)</f>
        <v>1.5</v>
      </c>
      <c r="S5" s="13" t="s">
        <v>49</v>
      </c>
      <c r="T5" s="14" t="s">
        <v>50</v>
      </c>
      <c r="U5" s="15">
        <v>1</v>
      </c>
      <c r="V5" s="16" t="s">
        <v>51</v>
      </c>
      <c r="W5" s="17">
        <f t="shared" ref="W5:W20" si="1">X5/Y5</f>
        <v>14.666666666666666</v>
      </c>
      <c r="X5" s="51">
        <v>88</v>
      </c>
      <c r="Y5" s="51">
        <v>6</v>
      </c>
      <c r="Z5" s="51">
        <v>3</v>
      </c>
      <c r="AA5" s="51">
        <v>36</v>
      </c>
      <c r="AB5" s="51">
        <v>16</v>
      </c>
      <c r="AC5" s="51">
        <f>AA5*Z5</f>
        <v>108</v>
      </c>
      <c r="AD5" s="51">
        <f>X5*AC5</f>
        <v>9504</v>
      </c>
      <c r="AE5" s="50">
        <f>AF5+AG5</f>
        <v>9504</v>
      </c>
      <c r="AF5" s="68">
        <f>X5*Z5*AB5</f>
        <v>4224</v>
      </c>
      <c r="AG5" s="50">
        <f>X5*Z5*(AA5-AB5)</f>
        <v>5280</v>
      </c>
      <c r="AH5" s="50">
        <f>ROUND(Y5*Z5/18,2)</f>
        <v>1</v>
      </c>
      <c r="AI5" s="21"/>
      <c r="AJ5" s="25">
        <f>P5+AF5</f>
        <v>10839</v>
      </c>
      <c r="AK5" s="2"/>
    </row>
    <row r="6" spans="1:37" s="1" customFormat="1">
      <c r="A6" s="32">
        <v>2</v>
      </c>
      <c r="B6" s="13" t="s">
        <v>52</v>
      </c>
      <c r="C6" s="14" t="s">
        <v>53</v>
      </c>
      <c r="D6" s="15">
        <v>1</v>
      </c>
      <c r="E6" s="16" t="s">
        <v>54</v>
      </c>
      <c r="F6" s="35">
        <f t="shared" si="0"/>
        <v>11.333333333333334</v>
      </c>
      <c r="G6" s="72">
        <v>34</v>
      </c>
      <c r="H6" s="33">
        <v>3</v>
      </c>
      <c r="I6" s="33">
        <v>3</v>
      </c>
      <c r="J6" s="33">
        <v>36</v>
      </c>
      <c r="K6" s="33">
        <v>13</v>
      </c>
      <c r="L6" s="33">
        <f t="shared" ref="L6:L13" si="2">J6*I6</f>
        <v>108</v>
      </c>
      <c r="M6" s="33">
        <f t="shared" ref="M6:M13" si="3">G6*L6</f>
        <v>3672</v>
      </c>
      <c r="N6" s="35">
        <f t="shared" ref="N6:N13" si="4">O6+P6</f>
        <v>3468</v>
      </c>
      <c r="O6" s="35">
        <f t="shared" ref="O6:O13" si="5">G6*I6*K6</f>
        <v>1326</v>
      </c>
      <c r="P6" s="68">
        <f t="shared" ref="P6:P13" si="6">(G6*I6*(J6-K6))-Q6</f>
        <v>2142</v>
      </c>
      <c r="Q6" s="64">
        <f t="shared" ref="Q6:Q13" si="7">G6*I6*2</f>
        <v>204</v>
      </c>
      <c r="R6" s="35">
        <f t="shared" ref="R6:R13" si="8">ROUND(H6*I6/18,2)</f>
        <v>0.5</v>
      </c>
      <c r="S6" s="13" t="s">
        <v>52</v>
      </c>
      <c r="T6" s="14" t="s">
        <v>53</v>
      </c>
      <c r="U6" s="15">
        <v>1</v>
      </c>
      <c r="V6" s="16" t="s">
        <v>54</v>
      </c>
      <c r="W6" s="17">
        <f t="shared" si="1"/>
        <v>14.5</v>
      </c>
      <c r="X6" s="51">
        <v>29</v>
      </c>
      <c r="Y6" s="51">
        <v>2</v>
      </c>
      <c r="Z6" s="51">
        <v>3</v>
      </c>
      <c r="AA6" s="51">
        <v>36</v>
      </c>
      <c r="AB6" s="51">
        <v>16</v>
      </c>
      <c r="AC6" s="51">
        <f t="shared" ref="AC6:AC20" si="9">AA6*Z6</f>
        <v>108</v>
      </c>
      <c r="AD6" s="51">
        <f t="shared" ref="AD6:AD20" si="10">X6*AC6</f>
        <v>3132</v>
      </c>
      <c r="AE6" s="50">
        <f t="shared" ref="AE6:AE20" si="11">AF6+AG6</f>
        <v>3132</v>
      </c>
      <c r="AF6" s="68">
        <f t="shared" ref="AF6:AF20" si="12">X6*Z6*AB6</f>
        <v>1392</v>
      </c>
      <c r="AG6" s="50">
        <f t="shared" ref="AG6:AG20" si="13">X6*Z6*(AA6-AB6)</f>
        <v>1740</v>
      </c>
      <c r="AH6" s="50">
        <f t="shared" ref="AH6:AH20" si="14">ROUND(Y6*Z6/18,2)</f>
        <v>0.33</v>
      </c>
      <c r="AI6" s="21"/>
      <c r="AJ6" s="25">
        <f t="shared" ref="AJ6:AJ20" si="15">P6+AF6</f>
        <v>3534</v>
      </c>
      <c r="AK6" s="2"/>
    </row>
    <row r="7" spans="1:37" s="1" customFormat="1">
      <c r="A7" s="32">
        <v>3</v>
      </c>
      <c r="B7" s="13" t="s">
        <v>55</v>
      </c>
      <c r="C7" s="14" t="s">
        <v>56</v>
      </c>
      <c r="D7" s="15">
        <v>1</v>
      </c>
      <c r="E7" s="16" t="s">
        <v>57</v>
      </c>
      <c r="F7" s="35">
        <f t="shared" si="0"/>
        <v>12</v>
      </c>
      <c r="G7" s="72">
        <v>12</v>
      </c>
      <c r="H7" s="33">
        <v>1</v>
      </c>
      <c r="I7" s="33">
        <v>3</v>
      </c>
      <c r="J7" s="33">
        <v>36</v>
      </c>
      <c r="K7" s="33">
        <v>13</v>
      </c>
      <c r="L7" s="33">
        <f t="shared" si="2"/>
        <v>108</v>
      </c>
      <c r="M7" s="33">
        <f t="shared" si="3"/>
        <v>1296</v>
      </c>
      <c r="N7" s="35">
        <f t="shared" si="4"/>
        <v>1224</v>
      </c>
      <c r="O7" s="35">
        <f t="shared" si="5"/>
        <v>468</v>
      </c>
      <c r="P7" s="68">
        <f t="shared" si="6"/>
        <v>756</v>
      </c>
      <c r="Q7" s="64">
        <f t="shared" si="7"/>
        <v>72</v>
      </c>
      <c r="R7" s="35">
        <f t="shared" si="8"/>
        <v>0.17</v>
      </c>
      <c r="S7" s="13" t="s">
        <v>55</v>
      </c>
      <c r="T7" s="14" t="s">
        <v>56</v>
      </c>
      <c r="U7" s="15">
        <v>1</v>
      </c>
      <c r="V7" s="16" t="s">
        <v>57</v>
      </c>
      <c r="W7" s="17">
        <f t="shared" si="1"/>
        <v>15</v>
      </c>
      <c r="X7" s="51">
        <v>15</v>
      </c>
      <c r="Y7" s="51">
        <v>1</v>
      </c>
      <c r="Z7" s="51">
        <v>3</v>
      </c>
      <c r="AA7" s="51">
        <v>36</v>
      </c>
      <c r="AB7" s="51">
        <v>16</v>
      </c>
      <c r="AC7" s="51">
        <f t="shared" si="9"/>
        <v>108</v>
      </c>
      <c r="AD7" s="51">
        <f t="shared" si="10"/>
        <v>1620</v>
      </c>
      <c r="AE7" s="50">
        <f t="shared" si="11"/>
        <v>1620</v>
      </c>
      <c r="AF7" s="68">
        <f t="shared" si="12"/>
        <v>720</v>
      </c>
      <c r="AG7" s="50">
        <f t="shared" si="13"/>
        <v>900</v>
      </c>
      <c r="AH7" s="50">
        <f t="shared" si="14"/>
        <v>0.17</v>
      </c>
      <c r="AI7" s="21"/>
      <c r="AJ7" s="25">
        <f t="shared" si="15"/>
        <v>1476</v>
      </c>
      <c r="AK7" s="2"/>
    </row>
    <row r="8" spans="1:37" s="1" customFormat="1">
      <c r="A8" s="32">
        <v>4</v>
      </c>
      <c r="B8" s="13" t="s">
        <v>58</v>
      </c>
      <c r="C8" s="14" t="s">
        <v>59</v>
      </c>
      <c r="D8" s="15">
        <v>1</v>
      </c>
      <c r="E8" s="16" t="s">
        <v>26</v>
      </c>
      <c r="F8" s="35">
        <f t="shared" si="0"/>
        <v>16</v>
      </c>
      <c r="G8" s="72">
        <v>48</v>
      </c>
      <c r="H8" s="33">
        <v>3</v>
      </c>
      <c r="I8" s="33">
        <v>3</v>
      </c>
      <c r="J8" s="33">
        <v>36</v>
      </c>
      <c r="K8" s="33">
        <v>13</v>
      </c>
      <c r="L8" s="33">
        <f t="shared" si="2"/>
        <v>108</v>
      </c>
      <c r="M8" s="33">
        <f t="shared" si="3"/>
        <v>5184</v>
      </c>
      <c r="N8" s="35">
        <f t="shared" si="4"/>
        <v>4896</v>
      </c>
      <c r="O8" s="35">
        <f t="shared" si="5"/>
        <v>1872</v>
      </c>
      <c r="P8" s="68">
        <f t="shared" si="6"/>
        <v>3024</v>
      </c>
      <c r="Q8" s="64">
        <f t="shared" si="7"/>
        <v>288</v>
      </c>
      <c r="R8" s="35">
        <f t="shared" si="8"/>
        <v>0.5</v>
      </c>
      <c r="S8" s="13" t="s">
        <v>58</v>
      </c>
      <c r="T8" s="14" t="s">
        <v>59</v>
      </c>
      <c r="U8" s="15">
        <v>1</v>
      </c>
      <c r="V8" s="16" t="s">
        <v>26</v>
      </c>
      <c r="W8" s="17">
        <f t="shared" si="1"/>
        <v>15</v>
      </c>
      <c r="X8" s="51">
        <v>45</v>
      </c>
      <c r="Y8" s="51">
        <v>3</v>
      </c>
      <c r="Z8" s="51">
        <v>3</v>
      </c>
      <c r="AA8" s="51">
        <v>36</v>
      </c>
      <c r="AB8" s="51">
        <v>16</v>
      </c>
      <c r="AC8" s="51">
        <f t="shared" si="9"/>
        <v>108</v>
      </c>
      <c r="AD8" s="51">
        <f t="shared" si="10"/>
        <v>4860</v>
      </c>
      <c r="AE8" s="50">
        <f t="shared" si="11"/>
        <v>4860</v>
      </c>
      <c r="AF8" s="68">
        <f t="shared" si="12"/>
        <v>2160</v>
      </c>
      <c r="AG8" s="50">
        <f t="shared" si="13"/>
        <v>2700</v>
      </c>
      <c r="AH8" s="50">
        <f t="shared" si="14"/>
        <v>0.5</v>
      </c>
      <c r="AI8" s="21"/>
      <c r="AJ8" s="25">
        <f t="shared" si="15"/>
        <v>5184</v>
      </c>
      <c r="AK8" s="2"/>
    </row>
    <row r="9" spans="1:37" s="1" customFormat="1">
      <c r="A9" s="32">
        <v>5</v>
      </c>
      <c r="B9" s="13" t="s">
        <v>60</v>
      </c>
      <c r="C9" s="14" t="s">
        <v>61</v>
      </c>
      <c r="D9" s="15">
        <v>1</v>
      </c>
      <c r="E9" s="16" t="s">
        <v>62</v>
      </c>
      <c r="F9" s="35">
        <f t="shared" si="0"/>
        <v>16.3125</v>
      </c>
      <c r="G9" s="72">
        <v>261</v>
      </c>
      <c r="H9" s="33">
        <v>16</v>
      </c>
      <c r="I9" s="33">
        <v>3</v>
      </c>
      <c r="J9" s="33">
        <v>36</v>
      </c>
      <c r="K9" s="33">
        <v>13</v>
      </c>
      <c r="L9" s="33">
        <f t="shared" si="2"/>
        <v>108</v>
      </c>
      <c r="M9" s="33">
        <f t="shared" si="3"/>
        <v>28188</v>
      </c>
      <c r="N9" s="35">
        <f t="shared" si="4"/>
        <v>26622</v>
      </c>
      <c r="O9" s="35">
        <f t="shared" si="5"/>
        <v>10179</v>
      </c>
      <c r="P9" s="68">
        <f t="shared" si="6"/>
        <v>16443</v>
      </c>
      <c r="Q9" s="64">
        <f t="shared" si="7"/>
        <v>1566</v>
      </c>
      <c r="R9" s="35">
        <f t="shared" si="8"/>
        <v>2.67</v>
      </c>
      <c r="S9" s="13" t="s">
        <v>151</v>
      </c>
      <c r="T9" s="14" t="s">
        <v>61</v>
      </c>
      <c r="U9" s="15">
        <v>1</v>
      </c>
      <c r="V9" s="16" t="s">
        <v>62</v>
      </c>
      <c r="W9" s="17">
        <f t="shared" si="1"/>
        <v>15</v>
      </c>
      <c r="X9" s="51">
        <v>240</v>
      </c>
      <c r="Y9" s="51">
        <v>16</v>
      </c>
      <c r="Z9" s="51">
        <v>3</v>
      </c>
      <c r="AA9" s="51">
        <v>36</v>
      </c>
      <c r="AB9" s="51">
        <v>16</v>
      </c>
      <c r="AC9" s="51">
        <f t="shared" si="9"/>
        <v>108</v>
      </c>
      <c r="AD9" s="51">
        <f t="shared" si="10"/>
        <v>25920</v>
      </c>
      <c r="AE9" s="50">
        <f t="shared" si="11"/>
        <v>25920</v>
      </c>
      <c r="AF9" s="68">
        <f t="shared" si="12"/>
        <v>11520</v>
      </c>
      <c r="AG9" s="50">
        <f t="shared" si="13"/>
        <v>14400</v>
      </c>
      <c r="AH9" s="50">
        <f t="shared" si="14"/>
        <v>2.67</v>
      </c>
      <c r="AI9" s="21"/>
      <c r="AJ9" s="25">
        <f t="shared" si="15"/>
        <v>27963</v>
      </c>
      <c r="AK9" s="2"/>
    </row>
    <row r="10" spans="1:37" s="1" customFormat="1">
      <c r="A10" s="32">
        <v>6</v>
      </c>
      <c r="B10" s="13" t="s">
        <v>63</v>
      </c>
      <c r="C10" s="14" t="s">
        <v>64</v>
      </c>
      <c r="D10" s="15">
        <v>1</v>
      </c>
      <c r="E10" s="16" t="s">
        <v>65</v>
      </c>
      <c r="F10" s="35">
        <f t="shared" si="0"/>
        <v>12.25</v>
      </c>
      <c r="G10" s="72">
        <v>49</v>
      </c>
      <c r="H10" s="33">
        <v>4</v>
      </c>
      <c r="I10" s="33">
        <v>3</v>
      </c>
      <c r="J10" s="33">
        <v>36</v>
      </c>
      <c r="K10" s="33">
        <v>13</v>
      </c>
      <c r="L10" s="33">
        <f t="shared" si="2"/>
        <v>108</v>
      </c>
      <c r="M10" s="33">
        <f t="shared" si="3"/>
        <v>5292</v>
      </c>
      <c r="N10" s="35">
        <f t="shared" si="4"/>
        <v>4998</v>
      </c>
      <c r="O10" s="35">
        <f t="shared" si="5"/>
        <v>1911</v>
      </c>
      <c r="P10" s="68">
        <f t="shared" si="6"/>
        <v>3087</v>
      </c>
      <c r="Q10" s="64">
        <f t="shared" si="7"/>
        <v>294</v>
      </c>
      <c r="R10" s="35">
        <f t="shared" si="8"/>
        <v>0.67</v>
      </c>
      <c r="S10" s="13" t="s">
        <v>63</v>
      </c>
      <c r="T10" s="14" t="s">
        <v>64</v>
      </c>
      <c r="U10" s="15">
        <v>1</v>
      </c>
      <c r="V10" s="16" t="s">
        <v>65</v>
      </c>
      <c r="W10" s="17">
        <f t="shared" si="1"/>
        <v>15</v>
      </c>
      <c r="X10" s="51">
        <v>60</v>
      </c>
      <c r="Y10" s="51">
        <v>4</v>
      </c>
      <c r="Z10" s="51">
        <v>3</v>
      </c>
      <c r="AA10" s="51">
        <v>36</v>
      </c>
      <c r="AB10" s="51">
        <v>16</v>
      </c>
      <c r="AC10" s="51">
        <f t="shared" si="9"/>
        <v>108</v>
      </c>
      <c r="AD10" s="51">
        <f t="shared" si="10"/>
        <v>6480</v>
      </c>
      <c r="AE10" s="50">
        <f t="shared" si="11"/>
        <v>6480</v>
      </c>
      <c r="AF10" s="68">
        <f t="shared" si="12"/>
        <v>2880</v>
      </c>
      <c r="AG10" s="50">
        <f t="shared" si="13"/>
        <v>3600</v>
      </c>
      <c r="AH10" s="50">
        <f t="shared" si="14"/>
        <v>0.67</v>
      </c>
      <c r="AI10" s="21"/>
      <c r="AJ10" s="25">
        <f t="shared" si="15"/>
        <v>5967</v>
      </c>
      <c r="AK10" s="2"/>
    </row>
    <row r="11" spans="1:37" s="1" customFormat="1">
      <c r="A11" s="32">
        <v>7</v>
      </c>
      <c r="B11" s="13" t="s">
        <v>66</v>
      </c>
      <c r="C11" s="14" t="s">
        <v>61</v>
      </c>
      <c r="D11" s="15">
        <v>1</v>
      </c>
      <c r="E11" s="16" t="s">
        <v>62</v>
      </c>
      <c r="F11" s="35">
        <f t="shared" si="0"/>
        <v>12.764705882352942</v>
      </c>
      <c r="G11" s="72">
        <v>217</v>
      </c>
      <c r="H11" s="33">
        <v>17</v>
      </c>
      <c r="I11" s="33">
        <v>3</v>
      </c>
      <c r="J11" s="33">
        <v>36</v>
      </c>
      <c r="K11" s="33">
        <v>13</v>
      </c>
      <c r="L11" s="33">
        <f t="shared" si="2"/>
        <v>108</v>
      </c>
      <c r="M11" s="33">
        <f t="shared" si="3"/>
        <v>23436</v>
      </c>
      <c r="N11" s="35">
        <f t="shared" si="4"/>
        <v>22134</v>
      </c>
      <c r="O11" s="35">
        <f t="shared" si="5"/>
        <v>8463</v>
      </c>
      <c r="P11" s="68">
        <f t="shared" si="6"/>
        <v>13671</v>
      </c>
      <c r="Q11" s="64">
        <f t="shared" si="7"/>
        <v>1302</v>
      </c>
      <c r="R11" s="35">
        <f t="shared" si="8"/>
        <v>2.83</v>
      </c>
      <c r="S11" s="13" t="s">
        <v>66</v>
      </c>
      <c r="T11" s="14" t="s">
        <v>61</v>
      </c>
      <c r="U11" s="15">
        <v>1</v>
      </c>
      <c r="V11" s="16" t="s">
        <v>62</v>
      </c>
      <c r="W11" s="17">
        <f t="shared" si="1"/>
        <v>15</v>
      </c>
      <c r="X11" s="51">
        <v>255</v>
      </c>
      <c r="Y11" s="51">
        <v>17</v>
      </c>
      <c r="Z11" s="51">
        <v>3</v>
      </c>
      <c r="AA11" s="51">
        <v>36</v>
      </c>
      <c r="AB11" s="51">
        <v>16</v>
      </c>
      <c r="AC11" s="51">
        <f t="shared" si="9"/>
        <v>108</v>
      </c>
      <c r="AD11" s="51">
        <f t="shared" si="10"/>
        <v>27540</v>
      </c>
      <c r="AE11" s="50">
        <f t="shared" si="11"/>
        <v>27540</v>
      </c>
      <c r="AF11" s="68">
        <f t="shared" si="12"/>
        <v>12240</v>
      </c>
      <c r="AG11" s="50">
        <f t="shared" si="13"/>
        <v>15300</v>
      </c>
      <c r="AH11" s="50">
        <f t="shared" si="14"/>
        <v>2.83</v>
      </c>
      <c r="AI11" s="21"/>
      <c r="AJ11" s="25">
        <f t="shared" si="15"/>
        <v>25911</v>
      </c>
      <c r="AK11" s="2"/>
    </row>
    <row r="12" spans="1:37" s="1" customFormat="1">
      <c r="A12" s="32">
        <v>8</v>
      </c>
      <c r="B12" s="13" t="s">
        <v>67</v>
      </c>
      <c r="C12" s="14" t="s">
        <v>68</v>
      </c>
      <c r="D12" s="15">
        <v>1</v>
      </c>
      <c r="E12" s="16" t="s">
        <v>69</v>
      </c>
      <c r="F12" s="35">
        <f t="shared" si="0"/>
        <v>14</v>
      </c>
      <c r="G12" s="72">
        <v>14</v>
      </c>
      <c r="H12" s="33">
        <v>1</v>
      </c>
      <c r="I12" s="33">
        <v>3</v>
      </c>
      <c r="J12" s="33">
        <v>36</v>
      </c>
      <c r="K12" s="33">
        <v>13</v>
      </c>
      <c r="L12" s="33">
        <f t="shared" si="2"/>
        <v>108</v>
      </c>
      <c r="M12" s="33">
        <f t="shared" si="3"/>
        <v>1512</v>
      </c>
      <c r="N12" s="35">
        <f t="shared" si="4"/>
        <v>1428</v>
      </c>
      <c r="O12" s="35">
        <f t="shared" si="5"/>
        <v>546</v>
      </c>
      <c r="P12" s="68">
        <f t="shared" si="6"/>
        <v>882</v>
      </c>
      <c r="Q12" s="64">
        <f t="shared" si="7"/>
        <v>84</v>
      </c>
      <c r="R12" s="35">
        <f t="shared" si="8"/>
        <v>0.17</v>
      </c>
      <c r="S12" s="13" t="s">
        <v>67</v>
      </c>
      <c r="T12" s="14" t="s">
        <v>68</v>
      </c>
      <c r="U12" s="15">
        <v>1</v>
      </c>
      <c r="V12" s="16" t="s">
        <v>69</v>
      </c>
      <c r="W12" s="17">
        <f t="shared" si="1"/>
        <v>15</v>
      </c>
      <c r="X12" s="51">
        <v>15</v>
      </c>
      <c r="Y12" s="51">
        <v>1</v>
      </c>
      <c r="Z12" s="51">
        <v>3</v>
      </c>
      <c r="AA12" s="51">
        <v>36</v>
      </c>
      <c r="AB12" s="51">
        <v>16</v>
      </c>
      <c r="AC12" s="51">
        <f t="shared" si="9"/>
        <v>108</v>
      </c>
      <c r="AD12" s="51">
        <f t="shared" si="10"/>
        <v>1620</v>
      </c>
      <c r="AE12" s="50">
        <f t="shared" si="11"/>
        <v>1620</v>
      </c>
      <c r="AF12" s="68">
        <f t="shared" si="12"/>
        <v>720</v>
      </c>
      <c r="AG12" s="50">
        <f t="shared" si="13"/>
        <v>900</v>
      </c>
      <c r="AH12" s="50">
        <f t="shared" si="14"/>
        <v>0.17</v>
      </c>
      <c r="AI12" s="21"/>
      <c r="AJ12" s="25">
        <f t="shared" si="15"/>
        <v>1602</v>
      </c>
      <c r="AK12" s="2"/>
    </row>
    <row r="13" spans="1:37" s="1" customFormat="1">
      <c r="A13" s="32">
        <v>9</v>
      </c>
      <c r="B13" s="13" t="s">
        <v>70</v>
      </c>
      <c r="C13" s="14" t="s">
        <v>71</v>
      </c>
      <c r="D13" s="15">
        <v>1</v>
      </c>
      <c r="E13" s="16" t="s">
        <v>51</v>
      </c>
      <c r="F13" s="35">
        <f t="shared" si="0"/>
        <v>12</v>
      </c>
      <c r="G13" s="72">
        <v>12</v>
      </c>
      <c r="H13" s="33">
        <v>1</v>
      </c>
      <c r="I13" s="33">
        <v>3</v>
      </c>
      <c r="J13" s="33">
        <v>36</v>
      </c>
      <c r="K13" s="33">
        <v>13</v>
      </c>
      <c r="L13" s="33">
        <f t="shared" si="2"/>
        <v>108</v>
      </c>
      <c r="M13" s="33">
        <f t="shared" si="3"/>
        <v>1296</v>
      </c>
      <c r="N13" s="35">
        <f t="shared" si="4"/>
        <v>1224</v>
      </c>
      <c r="O13" s="35">
        <f t="shared" si="5"/>
        <v>468</v>
      </c>
      <c r="P13" s="68">
        <f t="shared" si="6"/>
        <v>756</v>
      </c>
      <c r="Q13" s="64">
        <f t="shared" si="7"/>
        <v>72</v>
      </c>
      <c r="R13" s="35">
        <f t="shared" si="8"/>
        <v>0.17</v>
      </c>
      <c r="S13" s="13" t="s">
        <v>70</v>
      </c>
      <c r="T13" s="14" t="s">
        <v>71</v>
      </c>
      <c r="U13" s="15">
        <v>1</v>
      </c>
      <c r="V13" s="16" t="s">
        <v>51</v>
      </c>
      <c r="W13" s="17">
        <f t="shared" si="1"/>
        <v>15</v>
      </c>
      <c r="X13" s="51">
        <v>15</v>
      </c>
      <c r="Y13" s="51">
        <v>1</v>
      </c>
      <c r="Z13" s="51">
        <v>3</v>
      </c>
      <c r="AA13" s="51">
        <v>36</v>
      </c>
      <c r="AB13" s="51">
        <v>16</v>
      </c>
      <c r="AC13" s="51">
        <f t="shared" si="9"/>
        <v>108</v>
      </c>
      <c r="AD13" s="51">
        <f t="shared" si="10"/>
        <v>1620</v>
      </c>
      <c r="AE13" s="50">
        <f t="shared" si="11"/>
        <v>1620</v>
      </c>
      <c r="AF13" s="68">
        <f t="shared" si="12"/>
        <v>720</v>
      </c>
      <c r="AG13" s="50">
        <f t="shared" si="13"/>
        <v>900</v>
      </c>
      <c r="AH13" s="50">
        <f t="shared" si="14"/>
        <v>0.17</v>
      </c>
      <c r="AI13" s="21"/>
      <c r="AJ13" s="25">
        <f t="shared" si="15"/>
        <v>1476</v>
      </c>
      <c r="AK13" s="2"/>
    </row>
    <row r="14" spans="1:37" s="1" customFormat="1">
      <c r="A14" s="32">
        <v>10</v>
      </c>
      <c r="B14" s="13" t="s">
        <v>72</v>
      </c>
      <c r="C14" s="14" t="s">
        <v>53</v>
      </c>
      <c r="D14" s="15">
        <v>1</v>
      </c>
      <c r="E14" s="16" t="s">
        <v>73</v>
      </c>
      <c r="F14" s="35">
        <f t="shared" si="0"/>
        <v>13.461538461538462</v>
      </c>
      <c r="G14" s="72">
        <v>175</v>
      </c>
      <c r="H14" s="33">
        <v>13</v>
      </c>
      <c r="I14" s="33">
        <v>3</v>
      </c>
      <c r="J14" s="33">
        <v>36</v>
      </c>
      <c r="K14" s="33">
        <v>13</v>
      </c>
      <c r="L14" s="33">
        <f t="shared" ref="L14:L21" si="16">J14*I14</f>
        <v>108</v>
      </c>
      <c r="M14" s="33">
        <f t="shared" ref="M14:M21" si="17">G14*L14</f>
        <v>18900</v>
      </c>
      <c r="N14" s="35">
        <f t="shared" ref="N14:N21" si="18">O14+P14</f>
        <v>17850</v>
      </c>
      <c r="O14" s="35">
        <f t="shared" ref="O14:O21" si="19">G14*I14*K14</f>
        <v>6825</v>
      </c>
      <c r="P14" s="68">
        <f t="shared" ref="P14:P21" si="20">(G14*I14*(J14-K14))-Q14</f>
        <v>11025</v>
      </c>
      <c r="Q14" s="64">
        <f t="shared" ref="Q14:Q21" si="21">G14*I14*2</f>
        <v>1050</v>
      </c>
      <c r="R14" s="35">
        <f t="shared" ref="R14:R21" si="22">ROUND(H14*I14/18,2)</f>
        <v>2.17</v>
      </c>
      <c r="S14" s="13" t="s">
        <v>117</v>
      </c>
      <c r="T14" s="14" t="s">
        <v>50</v>
      </c>
      <c r="U14" s="15">
        <v>1</v>
      </c>
      <c r="V14" s="16" t="s">
        <v>118</v>
      </c>
      <c r="W14" s="17">
        <f t="shared" si="1"/>
        <v>15</v>
      </c>
      <c r="X14" s="51">
        <v>45</v>
      </c>
      <c r="Y14" s="51">
        <v>3</v>
      </c>
      <c r="Z14" s="51">
        <v>3</v>
      </c>
      <c r="AA14" s="51">
        <v>36</v>
      </c>
      <c r="AB14" s="51">
        <v>16</v>
      </c>
      <c r="AC14" s="51">
        <f t="shared" si="9"/>
        <v>108</v>
      </c>
      <c r="AD14" s="51">
        <f t="shared" si="10"/>
        <v>4860</v>
      </c>
      <c r="AE14" s="50">
        <f t="shared" si="11"/>
        <v>4860</v>
      </c>
      <c r="AF14" s="68">
        <f t="shared" si="12"/>
        <v>2160</v>
      </c>
      <c r="AG14" s="50">
        <f t="shared" si="13"/>
        <v>2700</v>
      </c>
      <c r="AH14" s="50">
        <f t="shared" si="14"/>
        <v>0.5</v>
      </c>
      <c r="AI14" s="21"/>
      <c r="AJ14" s="25">
        <f t="shared" si="15"/>
        <v>13185</v>
      </c>
      <c r="AK14" s="2"/>
    </row>
    <row r="15" spans="1:37" s="1" customFormat="1">
      <c r="A15" s="32">
        <v>11</v>
      </c>
      <c r="B15" s="13" t="s">
        <v>74</v>
      </c>
      <c r="C15" s="14" t="s">
        <v>50</v>
      </c>
      <c r="D15" s="15">
        <v>1</v>
      </c>
      <c r="E15" s="16" t="s">
        <v>25</v>
      </c>
      <c r="F15" s="35">
        <f t="shared" si="0"/>
        <v>13.5</v>
      </c>
      <c r="G15" s="72">
        <v>27</v>
      </c>
      <c r="H15" s="33">
        <v>2</v>
      </c>
      <c r="I15" s="33">
        <v>3</v>
      </c>
      <c r="J15" s="33">
        <v>36</v>
      </c>
      <c r="K15" s="33">
        <v>13</v>
      </c>
      <c r="L15" s="33">
        <f t="shared" si="16"/>
        <v>108</v>
      </c>
      <c r="M15" s="33">
        <f t="shared" si="17"/>
        <v>2916</v>
      </c>
      <c r="N15" s="35">
        <f t="shared" si="18"/>
        <v>2754</v>
      </c>
      <c r="O15" s="35">
        <f t="shared" si="19"/>
        <v>1053</v>
      </c>
      <c r="P15" s="68">
        <f t="shared" si="20"/>
        <v>1701</v>
      </c>
      <c r="Q15" s="64">
        <f t="shared" si="21"/>
        <v>162</v>
      </c>
      <c r="R15" s="35">
        <f t="shared" si="22"/>
        <v>0.33</v>
      </c>
      <c r="S15" s="13" t="s">
        <v>72</v>
      </c>
      <c r="T15" s="14" t="s">
        <v>53</v>
      </c>
      <c r="U15" s="15">
        <v>1</v>
      </c>
      <c r="V15" s="16" t="s">
        <v>73</v>
      </c>
      <c r="W15" s="17">
        <f t="shared" si="1"/>
        <v>15</v>
      </c>
      <c r="X15" s="51">
        <v>195</v>
      </c>
      <c r="Y15" s="51">
        <v>13</v>
      </c>
      <c r="Z15" s="51">
        <v>3</v>
      </c>
      <c r="AA15" s="51">
        <v>36</v>
      </c>
      <c r="AB15" s="51">
        <v>16</v>
      </c>
      <c r="AC15" s="51">
        <f t="shared" si="9"/>
        <v>108</v>
      </c>
      <c r="AD15" s="51">
        <f t="shared" si="10"/>
        <v>21060</v>
      </c>
      <c r="AE15" s="50">
        <f t="shared" si="11"/>
        <v>21060</v>
      </c>
      <c r="AF15" s="68">
        <f t="shared" si="12"/>
        <v>9360</v>
      </c>
      <c r="AG15" s="50">
        <f t="shared" si="13"/>
        <v>11700</v>
      </c>
      <c r="AH15" s="50">
        <f t="shared" si="14"/>
        <v>2.17</v>
      </c>
      <c r="AI15" s="21"/>
      <c r="AJ15" s="25">
        <f t="shared" si="15"/>
        <v>11061</v>
      </c>
      <c r="AK15" s="2"/>
    </row>
    <row r="16" spans="1:37" s="1" customFormat="1">
      <c r="A16" s="32">
        <v>12</v>
      </c>
      <c r="B16" s="13" t="s">
        <v>75</v>
      </c>
      <c r="C16" s="14" t="s">
        <v>50</v>
      </c>
      <c r="D16" s="15">
        <v>1</v>
      </c>
      <c r="E16" s="16" t="s">
        <v>69</v>
      </c>
      <c r="F16" s="35">
        <f t="shared" si="0"/>
        <v>11</v>
      </c>
      <c r="G16" s="72">
        <v>11</v>
      </c>
      <c r="H16" s="33">
        <v>1</v>
      </c>
      <c r="I16" s="33">
        <v>3</v>
      </c>
      <c r="J16" s="33">
        <v>36</v>
      </c>
      <c r="K16" s="33">
        <v>13</v>
      </c>
      <c r="L16" s="33">
        <f t="shared" si="16"/>
        <v>108</v>
      </c>
      <c r="M16" s="33">
        <f t="shared" si="17"/>
        <v>1188</v>
      </c>
      <c r="N16" s="35">
        <f t="shared" si="18"/>
        <v>1122</v>
      </c>
      <c r="O16" s="35">
        <f t="shared" si="19"/>
        <v>429</v>
      </c>
      <c r="P16" s="68">
        <f t="shared" si="20"/>
        <v>693</v>
      </c>
      <c r="Q16" s="64">
        <f t="shared" si="21"/>
        <v>66</v>
      </c>
      <c r="R16" s="35">
        <f t="shared" si="22"/>
        <v>0.17</v>
      </c>
      <c r="S16" s="13" t="s">
        <v>74</v>
      </c>
      <c r="T16" s="14" t="s">
        <v>50</v>
      </c>
      <c r="U16" s="15">
        <v>1</v>
      </c>
      <c r="V16" s="16" t="s">
        <v>25</v>
      </c>
      <c r="W16" s="17">
        <f t="shared" si="1"/>
        <v>15</v>
      </c>
      <c r="X16" s="51">
        <v>45</v>
      </c>
      <c r="Y16" s="51">
        <v>3</v>
      </c>
      <c r="Z16" s="51">
        <v>3</v>
      </c>
      <c r="AA16" s="51">
        <v>36</v>
      </c>
      <c r="AB16" s="51">
        <v>16</v>
      </c>
      <c r="AC16" s="51">
        <f t="shared" si="9"/>
        <v>108</v>
      </c>
      <c r="AD16" s="51">
        <f t="shared" si="10"/>
        <v>4860</v>
      </c>
      <c r="AE16" s="50">
        <f t="shared" si="11"/>
        <v>4860</v>
      </c>
      <c r="AF16" s="68">
        <f t="shared" si="12"/>
        <v>2160</v>
      </c>
      <c r="AG16" s="50">
        <f t="shared" si="13"/>
        <v>2700</v>
      </c>
      <c r="AH16" s="50">
        <f t="shared" si="14"/>
        <v>0.5</v>
      </c>
      <c r="AI16" s="21"/>
      <c r="AJ16" s="25">
        <f t="shared" si="15"/>
        <v>2853</v>
      </c>
      <c r="AK16" s="2"/>
    </row>
    <row r="17" spans="1:37" s="1" customFormat="1">
      <c r="A17" s="32">
        <v>13</v>
      </c>
      <c r="B17" s="13" t="s">
        <v>76</v>
      </c>
      <c r="C17" s="14" t="s">
        <v>50</v>
      </c>
      <c r="D17" s="15">
        <v>1</v>
      </c>
      <c r="E17" s="16" t="s">
        <v>73</v>
      </c>
      <c r="F17" s="35">
        <f t="shared" si="0"/>
        <v>15.666666666666666</v>
      </c>
      <c r="G17" s="72">
        <v>47</v>
      </c>
      <c r="H17" s="33">
        <v>3</v>
      </c>
      <c r="I17" s="33">
        <v>3</v>
      </c>
      <c r="J17" s="33">
        <v>36</v>
      </c>
      <c r="K17" s="33">
        <v>13</v>
      </c>
      <c r="L17" s="33">
        <f t="shared" si="16"/>
        <v>108</v>
      </c>
      <c r="M17" s="33">
        <f t="shared" si="17"/>
        <v>5076</v>
      </c>
      <c r="N17" s="35">
        <f t="shared" si="18"/>
        <v>4794</v>
      </c>
      <c r="O17" s="35">
        <f t="shared" si="19"/>
        <v>1833</v>
      </c>
      <c r="P17" s="68">
        <f t="shared" si="20"/>
        <v>2961</v>
      </c>
      <c r="Q17" s="64">
        <f t="shared" si="21"/>
        <v>282</v>
      </c>
      <c r="R17" s="35">
        <f t="shared" si="22"/>
        <v>0.5</v>
      </c>
      <c r="S17" s="13" t="s">
        <v>75</v>
      </c>
      <c r="T17" s="14" t="s">
        <v>50</v>
      </c>
      <c r="U17" s="15">
        <v>1</v>
      </c>
      <c r="V17" s="16" t="s">
        <v>69</v>
      </c>
      <c r="W17" s="17">
        <f t="shared" si="1"/>
        <v>15</v>
      </c>
      <c r="X17" s="51">
        <v>15</v>
      </c>
      <c r="Y17" s="51">
        <v>1</v>
      </c>
      <c r="Z17" s="51">
        <v>3</v>
      </c>
      <c r="AA17" s="51">
        <v>36</v>
      </c>
      <c r="AB17" s="51">
        <v>16</v>
      </c>
      <c r="AC17" s="51">
        <f t="shared" si="9"/>
        <v>108</v>
      </c>
      <c r="AD17" s="51">
        <f t="shared" si="10"/>
        <v>1620</v>
      </c>
      <c r="AE17" s="50">
        <f t="shared" si="11"/>
        <v>1620</v>
      </c>
      <c r="AF17" s="68">
        <f t="shared" si="12"/>
        <v>720</v>
      </c>
      <c r="AG17" s="50">
        <f t="shared" si="13"/>
        <v>900</v>
      </c>
      <c r="AH17" s="50">
        <f t="shared" si="14"/>
        <v>0.17</v>
      </c>
      <c r="AI17" s="21"/>
      <c r="AJ17" s="25">
        <f t="shared" si="15"/>
        <v>3681</v>
      </c>
      <c r="AK17" s="2"/>
    </row>
    <row r="18" spans="1:37" s="1" customFormat="1">
      <c r="A18" s="32">
        <v>14</v>
      </c>
      <c r="B18" s="13" t="s">
        <v>77</v>
      </c>
      <c r="C18" s="14" t="s">
        <v>53</v>
      </c>
      <c r="D18" s="15">
        <v>1</v>
      </c>
      <c r="E18" s="16" t="s">
        <v>78</v>
      </c>
      <c r="F18" s="35">
        <f t="shared" si="0"/>
        <v>13</v>
      </c>
      <c r="G18" s="72">
        <v>26</v>
      </c>
      <c r="H18" s="33">
        <v>2</v>
      </c>
      <c r="I18" s="33">
        <v>3</v>
      </c>
      <c r="J18" s="33">
        <v>36</v>
      </c>
      <c r="K18" s="33">
        <v>13</v>
      </c>
      <c r="L18" s="33">
        <f t="shared" si="16"/>
        <v>108</v>
      </c>
      <c r="M18" s="33">
        <f t="shared" si="17"/>
        <v>2808</v>
      </c>
      <c r="N18" s="35">
        <f t="shared" si="18"/>
        <v>2652</v>
      </c>
      <c r="O18" s="35">
        <f t="shared" si="19"/>
        <v>1014</v>
      </c>
      <c r="P18" s="68">
        <f t="shared" si="20"/>
        <v>1638</v>
      </c>
      <c r="Q18" s="64">
        <f t="shared" si="21"/>
        <v>156</v>
      </c>
      <c r="R18" s="35">
        <f t="shared" si="22"/>
        <v>0.33</v>
      </c>
      <c r="S18" s="13" t="s">
        <v>76</v>
      </c>
      <c r="T18" s="14" t="s">
        <v>50</v>
      </c>
      <c r="U18" s="15">
        <v>1</v>
      </c>
      <c r="V18" s="16" t="s">
        <v>73</v>
      </c>
      <c r="W18" s="17">
        <f t="shared" si="1"/>
        <v>15</v>
      </c>
      <c r="X18" s="51">
        <v>45</v>
      </c>
      <c r="Y18" s="51">
        <v>3</v>
      </c>
      <c r="Z18" s="51">
        <v>3</v>
      </c>
      <c r="AA18" s="51">
        <v>36</v>
      </c>
      <c r="AB18" s="51">
        <v>16</v>
      </c>
      <c r="AC18" s="51">
        <f t="shared" si="9"/>
        <v>108</v>
      </c>
      <c r="AD18" s="51">
        <f t="shared" si="10"/>
        <v>4860</v>
      </c>
      <c r="AE18" s="50">
        <f t="shared" si="11"/>
        <v>4860</v>
      </c>
      <c r="AF18" s="68">
        <f t="shared" si="12"/>
        <v>2160</v>
      </c>
      <c r="AG18" s="50">
        <f t="shared" si="13"/>
        <v>2700</v>
      </c>
      <c r="AH18" s="50">
        <f t="shared" si="14"/>
        <v>0.5</v>
      </c>
      <c r="AI18" s="21"/>
      <c r="AJ18" s="25">
        <f t="shared" si="15"/>
        <v>3798</v>
      </c>
      <c r="AK18" s="2"/>
    </row>
    <row r="19" spans="1:37" s="1" customFormat="1">
      <c r="A19" s="32">
        <v>15</v>
      </c>
      <c r="B19" s="13" t="s">
        <v>79</v>
      </c>
      <c r="C19" s="14" t="s">
        <v>53</v>
      </c>
      <c r="D19" s="15">
        <v>1</v>
      </c>
      <c r="E19" s="16" t="s">
        <v>26</v>
      </c>
      <c r="F19" s="35">
        <f t="shared" si="0"/>
        <v>9</v>
      </c>
      <c r="G19" s="72">
        <v>9</v>
      </c>
      <c r="H19" s="33">
        <v>1</v>
      </c>
      <c r="I19" s="33">
        <v>3</v>
      </c>
      <c r="J19" s="33">
        <v>36</v>
      </c>
      <c r="K19" s="33">
        <v>13</v>
      </c>
      <c r="L19" s="33">
        <f t="shared" si="16"/>
        <v>108</v>
      </c>
      <c r="M19" s="33">
        <f t="shared" si="17"/>
        <v>972</v>
      </c>
      <c r="N19" s="35">
        <f t="shared" si="18"/>
        <v>918</v>
      </c>
      <c r="O19" s="35">
        <f t="shared" si="19"/>
        <v>351</v>
      </c>
      <c r="P19" s="68">
        <f t="shared" si="20"/>
        <v>567</v>
      </c>
      <c r="Q19" s="64">
        <f t="shared" si="21"/>
        <v>54</v>
      </c>
      <c r="R19" s="35">
        <f t="shared" si="22"/>
        <v>0.17</v>
      </c>
      <c r="S19" s="13" t="s">
        <v>77</v>
      </c>
      <c r="T19" s="14" t="s">
        <v>53</v>
      </c>
      <c r="U19" s="15">
        <v>1</v>
      </c>
      <c r="V19" s="16" t="s">
        <v>78</v>
      </c>
      <c r="W19" s="17">
        <f t="shared" si="1"/>
        <v>15</v>
      </c>
      <c r="X19" s="51">
        <v>30</v>
      </c>
      <c r="Y19" s="51">
        <v>2</v>
      </c>
      <c r="Z19" s="51">
        <v>3</v>
      </c>
      <c r="AA19" s="51">
        <v>36</v>
      </c>
      <c r="AB19" s="51">
        <v>16</v>
      </c>
      <c r="AC19" s="51">
        <f t="shared" si="9"/>
        <v>108</v>
      </c>
      <c r="AD19" s="51">
        <f t="shared" si="10"/>
        <v>3240</v>
      </c>
      <c r="AE19" s="50">
        <f t="shared" si="11"/>
        <v>3240</v>
      </c>
      <c r="AF19" s="68">
        <f t="shared" si="12"/>
        <v>1440</v>
      </c>
      <c r="AG19" s="50">
        <f t="shared" si="13"/>
        <v>1800</v>
      </c>
      <c r="AH19" s="50">
        <f t="shared" si="14"/>
        <v>0.33</v>
      </c>
      <c r="AI19" s="21"/>
      <c r="AJ19" s="25">
        <f t="shared" si="15"/>
        <v>2007</v>
      </c>
      <c r="AK19" s="2"/>
    </row>
    <row r="20" spans="1:37" s="1" customFormat="1">
      <c r="A20" s="32">
        <v>16</v>
      </c>
      <c r="B20" s="13" t="s">
        <v>80</v>
      </c>
      <c r="C20" s="14" t="s">
        <v>56</v>
      </c>
      <c r="D20" s="15">
        <v>1</v>
      </c>
      <c r="E20" s="16" t="s">
        <v>57</v>
      </c>
      <c r="F20" s="35">
        <f t="shared" si="0"/>
        <v>10</v>
      </c>
      <c r="G20" s="72">
        <v>10</v>
      </c>
      <c r="H20" s="33">
        <v>1</v>
      </c>
      <c r="I20" s="33">
        <v>3</v>
      </c>
      <c r="J20" s="33">
        <v>36</v>
      </c>
      <c r="K20" s="33">
        <v>13</v>
      </c>
      <c r="L20" s="33">
        <f t="shared" si="16"/>
        <v>108</v>
      </c>
      <c r="M20" s="33">
        <f t="shared" si="17"/>
        <v>1080</v>
      </c>
      <c r="N20" s="35">
        <f t="shared" si="18"/>
        <v>1020</v>
      </c>
      <c r="O20" s="35">
        <f t="shared" si="19"/>
        <v>390</v>
      </c>
      <c r="P20" s="68">
        <f t="shared" si="20"/>
        <v>630</v>
      </c>
      <c r="Q20" s="64">
        <f t="shared" si="21"/>
        <v>60</v>
      </c>
      <c r="R20" s="35">
        <f t="shared" si="22"/>
        <v>0.17</v>
      </c>
      <c r="S20" s="13" t="s">
        <v>79</v>
      </c>
      <c r="T20" s="14" t="s">
        <v>53</v>
      </c>
      <c r="U20" s="15">
        <v>1</v>
      </c>
      <c r="V20" s="16" t="s">
        <v>26</v>
      </c>
      <c r="W20" s="17">
        <f t="shared" si="1"/>
        <v>15</v>
      </c>
      <c r="X20" s="51">
        <v>15</v>
      </c>
      <c r="Y20" s="51">
        <v>1</v>
      </c>
      <c r="Z20" s="51">
        <v>3</v>
      </c>
      <c r="AA20" s="51">
        <v>36</v>
      </c>
      <c r="AB20" s="51">
        <v>16</v>
      </c>
      <c r="AC20" s="51">
        <f t="shared" si="9"/>
        <v>108</v>
      </c>
      <c r="AD20" s="51">
        <f t="shared" si="10"/>
        <v>1620</v>
      </c>
      <c r="AE20" s="50">
        <f t="shared" si="11"/>
        <v>1620</v>
      </c>
      <c r="AF20" s="68">
        <f t="shared" si="12"/>
        <v>720</v>
      </c>
      <c r="AG20" s="50">
        <f t="shared" si="13"/>
        <v>900</v>
      </c>
      <c r="AH20" s="50">
        <f t="shared" si="14"/>
        <v>0.17</v>
      </c>
      <c r="AI20" s="21"/>
      <c r="AJ20" s="25">
        <f t="shared" si="15"/>
        <v>1350</v>
      </c>
      <c r="AK20" s="2"/>
    </row>
    <row r="21" spans="1:37" s="1" customFormat="1">
      <c r="A21" s="32">
        <v>17</v>
      </c>
      <c r="B21" s="13" t="s">
        <v>81</v>
      </c>
      <c r="C21" s="14" t="s">
        <v>82</v>
      </c>
      <c r="D21" s="15">
        <v>1</v>
      </c>
      <c r="E21" s="16" t="s">
        <v>57</v>
      </c>
      <c r="F21" s="35">
        <f t="shared" si="0"/>
        <v>13</v>
      </c>
      <c r="G21" s="72">
        <v>13</v>
      </c>
      <c r="H21" s="33">
        <v>1</v>
      </c>
      <c r="I21" s="33">
        <v>3</v>
      </c>
      <c r="J21" s="33">
        <v>36</v>
      </c>
      <c r="K21" s="33">
        <v>13</v>
      </c>
      <c r="L21" s="33">
        <f t="shared" si="16"/>
        <v>108</v>
      </c>
      <c r="M21" s="33">
        <f t="shared" si="17"/>
        <v>1404</v>
      </c>
      <c r="N21" s="35">
        <f t="shared" si="18"/>
        <v>1326</v>
      </c>
      <c r="O21" s="35">
        <f t="shared" si="19"/>
        <v>507</v>
      </c>
      <c r="P21" s="68">
        <f t="shared" si="20"/>
        <v>819</v>
      </c>
      <c r="Q21" s="64">
        <f t="shared" si="21"/>
        <v>78</v>
      </c>
      <c r="R21" s="35">
        <f t="shared" si="22"/>
        <v>0.17</v>
      </c>
      <c r="S21" s="13"/>
      <c r="T21" s="14"/>
      <c r="U21" s="15"/>
      <c r="V21" s="16"/>
      <c r="W21" s="17"/>
      <c r="X21" s="51"/>
      <c r="Y21" s="51"/>
      <c r="Z21" s="51"/>
      <c r="AA21" s="51"/>
      <c r="AB21" s="51"/>
      <c r="AC21" s="51"/>
      <c r="AD21" s="51"/>
      <c r="AE21" s="50"/>
      <c r="AF21" s="68"/>
      <c r="AG21" s="50"/>
      <c r="AH21" s="50"/>
      <c r="AI21" s="21"/>
      <c r="AJ21" s="25"/>
      <c r="AK21" s="2"/>
    </row>
    <row r="22" spans="1:37" s="1" customFormat="1">
      <c r="A22" s="32"/>
      <c r="B22" s="36" t="s">
        <v>4</v>
      </c>
      <c r="C22" s="36"/>
      <c r="D22" s="37"/>
      <c r="E22" s="37"/>
      <c r="F22" s="37"/>
      <c r="G22" s="38">
        <f t="shared" ref="G22:R22" si="23">SUM(G5:G21)</f>
        <v>1070</v>
      </c>
      <c r="H22" s="38">
        <f t="shared" si="23"/>
        <v>79</v>
      </c>
      <c r="I22" s="38">
        <f t="shared" si="23"/>
        <v>51</v>
      </c>
      <c r="J22" s="38">
        <f t="shared" si="23"/>
        <v>612</v>
      </c>
      <c r="K22" s="38">
        <f t="shared" si="23"/>
        <v>221</v>
      </c>
      <c r="L22" s="38">
        <f t="shared" si="23"/>
        <v>1836</v>
      </c>
      <c r="M22" s="38">
        <f t="shared" si="23"/>
        <v>115560</v>
      </c>
      <c r="N22" s="38">
        <f t="shared" si="23"/>
        <v>109140</v>
      </c>
      <c r="O22" s="38">
        <f t="shared" si="23"/>
        <v>41730</v>
      </c>
      <c r="P22" s="69">
        <f t="shared" si="23"/>
        <v>67410</v>
      </c>
      <c r="Q22" s="38">
        <f t="shared" si="23"/>
        <v>6420</v>
      </c>
      <c r="R22" s="39">
        <f t="shared" si="23"/>
        <v>13.19</v>
      </c>
      <c r="S22" s="19" t="s">
        <v>4</v>
      </c>
      <c r="T22" s="19"/>
      <c r="U22" s="20"/>
      <c r="V22" s="20"/>
      <c r="W22" s="20"/>
      <c r="X22" s="53">
        <f>SUM(X5:X21)</f>
        <v>1152</v>
      </c>
      <c r="Y22" s="53">
        <f t="shared" ref="Y22:AJ22" si="24">SUM(Y5:Y21)</f>
        <v>77</v>
      </c>
      <c r="Z22" s="53">
        <f t="shared" si="24"/>
        <v>48</v>
      </c>
      <c r="AA22" s="53">
        <f t="shared" si="24"/>
        <v>576</v>
      </c>
      <c r="AB22" s="53">
        <f t="shared" si="24"/>
        <v>256</v>
      </c>
      <c r="AC22" s="53">
        <f t="shared" si="24"/>
        <v>1728</v>
      </c>
      <c r="AD22" s="53">
        <f t="shared" si="24"/>
        <v>124416</v>
      </c>
      <c r="AE22" s="53">
        <f t="shared" si="24"/>
        <v>124416</v>
      </c>
      <c r="AF22" s="53">
        <f t="shared" si="24"/>
        <v>55296</v>
      </c>
      <c r="AG22" s="53">
        <f t="shared" si="24"/>
        <v>69120</v>
      </c>
      <c r="AH22" s="54">
        <f t="shared" si="24"/>
        <v>12.85</v>
      </c>
      <c r="AI22" s="53">
        <f t="shared" si="24"/>
        <v>0</v>
      </c>
      <c r="AJ22" s="53">
        <f t="shared" si="24"/>
        <v>121887</v>
      </c>
      <c r="AK22" s="2"/>
    </row>
    <row r="23" spans="1:37" s="1" customFormat="1">
      <c r="A23" s="28" t="s">
        <v>31</v>
      </c>
      <c r="B23" s="29"/>
      <c r="C23" s="29"/>
      <c r="D23" s="40"/>
      <c r="E23" s="40"/>
      <c r="F23" s="40"/>
      <c r="G23" s="40"/>
      <c r="H23" s="40"/>
      <c r="I23" s="40"/>
      <c r="J23" s="40"/>
      <c r="K23" s="40"/>
      <c r="L23" s="40"/>
      <c r="M23" s="33"/>
      <c r="N23" s="41"/>
      <c r="O23" s="35"/>
      <c r="P23" s="68"/>
      <c r="Q23" s="35"/>
      <c r="R23" s="35"/>
      <c r="S23" s="11"/>
      <c r="T23" s="11"/>
      <c r="U23" s="22"/>
      <c r="V23" s="22"/>
      <c r="W23" s="22"/>
      <c r="X23" s="55"/>
      <c r="Y23" s="55"/>
      <c r="Z23" s="55"/>
      <c r="AA23" s="55"/>
      <c r="AB23" s="55"/>
      <c r="AC23" s="55"/>
      <c r="AD23" s="51"/>
      <c r="AE23" s="56"/>
      <c r="AF23" s="68"/>
      <c r="AG23" s="50"/>
      <c r="AH23" s="50"/>
      <c r="AI23" s="21"/>
      <c r="AJ23" s="25">
        <f t="shared" ref="AJ23:AJ52" si="25">P23+AF23</f>
        <v>0</v>
      </c>
      <c r="AK23" s="2"/>
    </row>
    <row r="24" spans="1:37" s="1" customFormat="1">
      <c r="A24" s="32">
        <v>1</v>
      </c>
      <c r="B24" s="13" t="s">
        <v>83</v>
      </c>
      <c r="C24" s="14" t="s">
        <v>32</v>
      </c>
      <c r="D24" s="15">
        <v>1</v>
      </c>
      <c r="E24" s="16" t="s">
        <v>84</v>
      </c>
      <c r="F24" s="35">
        <f>G24/H24</f>
        <v>15.2</v>
      </c>
      <c r="G24" s="72">
        <v>76</v>
      </c>
      <c r="H24" s="51">
        <v>5</v>
      </c>
      <c r="I24" s="33">
        <v>4</v>
      </c>
      <c r="J24" s="33">
        <v>36</v>
      </c>
      <c r="K24" s="33">
        <v>13</v>
      </c>
      <c r="L24" s="33">
        <f>J24*I24</f>
        <v>144</v>
      </c>
      <c r="M24" s="33">
        <f>G24*L24</f>
        <v>10944</v>
      </c>
      <c r="N24" s="35">
        <f>O24+P24</f>
        <v>10336</v>
      </c>
      <c r="O24" s="35">
        <f>G24*I24*K24</f>
        <v>3952</v>
      </c>
      <c r="P24" s="68">
        <f>(G24*I24*(J24-K24))-Q24</f>
        <v>6384</v>
      </c>
      <c r="Q24" s="64">
        <f>G24*I24*2</f>
        <v>608</v>
      </c>
      <c r="R24" s="35">
        <f>ROUND(H24*I24/18,2)</f>
        <v>1.1100000000000001</v>
      </c>
      <c r="S24" s="13" t="s">
        <v>83</v>
      </c>
      <c r="T24" s="14" t="s">
        <v>32</v>
      </c>
      <c r="U24" s="15">
        <v>1</v>
      </c>
      <c r="V24" s="16" t="s">
        <v>84</v>
      </c>
      <c r="W24" s="17">
        <f>X24/Y24</f>
        <v>15</v>
      </c>
      <c r="X24" s="51">
        <v>75</v>
      </c>
      <c r="Y24" s="51">
        <v>5</v>
      </c>
      <c r="Z24" s="51">
        <v>4</v>
      </c>
      <c r="AA24" s="51">
        <v>36</v>
      </c>
      <c r="AB24" s="51">
        <v>16</v>
      </c>
      <c r="AC24" s="51">
        <f>AA24*Z24</f>
        <v>144</v>
      </c>
      <c r="AD24" s="51">
        <f>X24*AC24</f>
        <v>10800</v>
      </c>
      <c r="AE24" s="50">
        <f>AF24+AG24</f>
        <v>10800</v>
      </c>
      <c r="AF24" s="68">
        <f>X24*Z24*AB24</f>
        <v>4800</v>
      </c>
      <c r="AG24" s="50">
        <f>X24*Z24*(AA24-AB24)</f>
        <v>6000</v>
      </c>
      <c r="AH24" s="50">
        <f>ROUND(Y24*Z24/18,2)</f>
        <v>1.1100000000000001</v>
      </c>
      <c r="AI24" s="21"/>
      <c r="AJ24" s="25">
        <f t="shared" si="25"/>
        <v>11184</v>
      </c>
      <c r="AK24" s="2"/>
    </row>
    <row r="25" spans="1:37" s="1" customFormat="1">
      <c r="A25" s="32">
        <v>2</v>
      </c>
      <c r="B25" s="13" t="s">
        <v>85</v>
      </c>
      <c r="C25" s="14" t="s">
        <v>86</v>
      </c>
      <c r="D25" s="15">
        <v>1</v>
      </c>
      <c r="E25" s="16" t="s">
        <v>54</v>
      </c>
      <c r="F25" s="35">
        <f t="shared" ref="F25:F30" si="26">G25/H25</f>
        <v>14.714285714285714</v>
      </c>
      <c r="G25" s="72">
        <v>206</v>
      </c>
      <c r="H25" s="51">
        <v>14</v>
      </c>
      <c r="I25" s="73">
        <v>4</v>
      </c>
      <c r="J25" s="33">
        <v>36</v>
      </c>
      <c r="K25" s="33">
        <v>13</v>
      </c>
      <c r="L25" s="33">
        <f t="shared" ref="L25:L30" si="27">J25*I25</f>
        <v>144</v>
      </c>
      <c r="M25" s="33">
        <f t="shared" ref="M25:M30" si="28">G25*L25</f>
        <v>29664</v>
      </c>
      <c r="N25" s="35">
        <f t="shared" ref="N25:N30" si="29">O25+P25</f>
        <v>28016</v>
      </c>
      <c r="O25" s="35">
        <f t="shared" ref="O25:O30" si="30">G25*I25*K25</f>
        <v>10712</v>
      </c>
      <c r="P25" s="68">
        <f t="shared" ref="P25:P30" si="31">(G25*I25*(J25-K25))-Q25</f>
        <v>17304</v>
      </c>
      <c r="Q25" s="64">
        <f t="shared" ref="Q25:Q30" si="32">G25*I25*2</f>
        <v>1648</v>
      </c>
      <c r="R25" s="35">
        <f t="shared" ref="R25:R30" si="33">ROUND(H25*I25/18,2)</f>
        <v>3.11</v>
      </c>
      <c r="S25" s="13" t="s">
        <v>85</v>
      </c>
      <c r="T25" s="14" t="s">
        <v>86</v>
      </c>
      <c r="U25" s="15">
        <v>1</v>
      </c>
      <c r="V25" s="16" t="s">
        <v>54</v>
      </c>
      <c r="W25" s="17">
        <f t="shared" ref="W25:W31" si="34">X25/Y25</f>
        <v>15</v>
      </c>
      <c r="X25" s="51">
        <v>150</v>
      </c>
      <c r="Y25" s="51">
        <v>10</v>
      </c>
      <c r="Z25" s="51">
        <v>4</v>
      </c>
      <c r="AA25" s="51">
        <v>36</v>
      </c>
      <c r="AB25" s="51">
        <v>16</v>
      </c>
      <c r="AC25" s="51">
        <f t="shared" ref="AC25:AC31" si="35">AA25*Z25</f>
        <v>144</v>
      </c>
      <c r="AD25" s="51">
        <f t="shared" ref="AD25:AD31" si="36">X25*AC25</f>
        <v>21600</v>
      </c>
      <c r="AE25" s="50">
        <f t="shared" ref="AE25:AE31" si="37">AF25+AG25</f>
        <v>21600</v>
      </c>
      <c r="AF25" s="68">
        <f t="shared" ref="AF25:AF31" si="38">X25*Z25*AB25</f>
        <v>9600</v>
      </c>
      <c r="AG25" s="50">
        <f t="shared" ref="AG25:AG31" si="39">X25*Z25*(AA25-AB25)</f>
        <v>12000</v>
      </c>
      <c r="AH25" s="50">
        <f t="shared" ref="AH25:AH31" si="40">ROUND(Y25*Z25/18,2)</f>
        <v>2.2200000000000002</v>
      </c>
      <c r="AI25" s="21"/>
      <c r="AJ25" s="25">
        <f t="shared" ref="AJ25:AJ31" si="41">P25+AF25</f>
        <v>26904</v>
      </c>
      <c r="AK25" s="2"/>
    </row>
    <row r="26" spans="1:37" s="1" customFormat="1">
      <c r="A26" s="32">
        <v>3</v>
      </c>
      <c r="B26" s="13" t="s">
        <v>87</v>
      </c>
      <c r="C26" s="14" t="s">
        <v>86</v>
      </c>
      <c r="D26" s="15">
        <v>1</v>
      </c>
      <c r="E26" s="16" t="s">
        <v>54</v>
      </c>
      <c r="F26" s="35">
        <f t="shared" si="26"/>
        <v>9</v>
      </c>
      <c r="G26" s="72">
        <v>9</v>
      </c>
      <c r="H26" s="51">
        <v>1</v>
      </c>
      <c r="I26" s="33">
        <v>4</v>
      </c>
      <c r="J26" s="33">
        <v>36</v>
      </c>
      <c r="K26" s="33">
        <v>13</v>
      </c>
      <c r="L26" s="33">
        <f t="shared" si="27"/>
        <v>144</v>
      </c>
      <c r="M26" s="33">
        <f t="shared" si="28"/>
        <v>1296</v>
      </c>
      <c r="N26" s="35">
        <f t="shared" si="29"/>
        <v>1224</v>
      </c>
      <c r="O26" s="35">
        <f t="shared" si="30"/>
        <v>468</v>
      </c>
      <c r="P26" s="68">
        <f t="shared" si="31"/>
        <v>756</v>
      </c>
      <c r="Q26" s="64">
        <f t="shared" si="32"/>
        <v>72</v>
      </c>
      <c r="R26" s="35">
        <f t="shared" si="33"/>
        <v>0.22</v>
      </c>
      <c r="S26" s="13" t="s">
        <v>139</v>
      </c>
      <c r="T26" s="14" t="s">
        <v>124</v>
      </c>
      <c r="U26" s="15">
        <v>1</v>
      </c>
      <c r="V26" s="16" t="s">
        <v>118</v>
      </c>
      <c r="W26" s="17">
        <f t="shared" si="34"/>
        <v>15</v>
      </c>
      <c r="X26" s="51">
        <v>15</v>
      </c>
      <c r="Y26" s="51">
        <v>1</v>
      </c>
      <c r="Z26" s="51">
        <v>4</v>
      </c>
      <c r="AA26" s="51">
        <v>36</v>
      </c>
      <c r="AB26" s="51">
        <v>16</v>
      </c>
      <c r="AC26" s="51">
        <f t="shared" si="35"/>
        <v>144</v>
      </c>
      <c r="AD26" s="51">
        <f t="shared" si="36"/>
        <v>2160</v>
      </c>
      <c r="AE26" s="50">
        <f t="shared" si="37"/>
        <v>2160</v>
      </c>
      <c r="AF26" s="68">
        <f t="shared" si="38"/>
        <v>960</v>
      </c>
      <c r="AG26" s="50">
        <f t="shared" si="39"/>
        <v>1200</v>
      </c>
      <c r="AH26" s="50">
        <f t="shared" si="40"/>
        <v>0.22</v>
      </c>
      <c r="AI26" s="21"/>
      <c r="AJ26" s="25">
        <f t="shared" si="41"/>
        <v>1716</v>
      </c>
      <c r="AK26" s="2"/>
    </row>
    <row r="27" spans="1:37" s="1" customFormat="1">
      <c r="A27" s="32">
        <v>4</v>
      </c>
      <c r="B27" s="13" t="s">
        <v>88</v>
      </c>
      <c r="C27" s="14" t="s">
        <v>89</v>
      </c>
      <c r="D27" s="15">
        <v>1</v>
      </c>
      <c r="E27" s="16" t="s">
        <v>90</v>
      </c>
      <c r="F27" s="35">
        <f t="shared" si="26"/>
        <v>12</v>
      </c>
      <c r="G27" s="72">
        <v>12</v>
      </c>
      <c r="H27" s="51">
        <v>1</v>
      </c>
      <c r="I27" s="33">
        <v>4</v>
      </c>
      <c r="J27" s="33">
        <v>36</v>
      </c>
      <c r="K27" s="33">
        <v>13</v>
      </c>
      <c r="L27" s="33">
        <f t="shared" si="27"/>
        <v>144</v>
      </c>
      <c r="M27" s="33">
        <f t="shared" si="28"/>
        <v>1728</v>
      </c>
      <c r="N27" s="35">
        <f t="shared" si="29"/>
        <v>1632</v>
      </c>
      <c r="O27" s="35">
        <f t="shared" si="30"/>
        <v>624</v>
      </c>
      <c r="P27" s="68">
        <f t="shared" si="31"/>
        <v>1008</v>
      </c>
      <c r="Q27" s="64">
        <f t="shared" si="32"/>
        <v>96</v>
      </c>
      <c r="R27" s="35">
        <f t="shared" si="33"/>
        <v>0.22</v>
      </c>
      <c r="S27" s="13" t="s">
        <v>87</v>
      </c>
      <c r="T27" s="14" t="s">
        <v>86</v>
      </c>
      <c r="U27" s="15">
        <v>1</v>
      </c>
      <c r="V27" s="16" t="s">
        <v>54</v>
      </c>
      <c r="W27" s="17">
        <f t="shared" si="34"/>
        <v>15</v>
      </c>
      <c r="X27" s="51">
        <v>15</v>
      </c>
      <c r="Y27" s="51">
        <v>1</v>
      </c>
      <c r="Z27" s="51">
        <v>4</v>
      </c>
      <c r="AA27" s="51">
        <v>36</v>
      </c>
      <c r="AB27" s="51">
        <v>16</v>
      </c>
      <c r="AC27" s="51">
        <f t="shared" si="35"/>
        <v>144</v>
      </c>
      <c r="AD27" s="51">
        <f t="shared" si="36"/>
        <v>2160</v>
      </c>
      <c r="AE27" s="50">
        <f t="shared" si="37"/>
        <v>2160</v>
      </c>
      <c r="AF27" s="68">
        <f t="shared" si="38"/>
        <v>960</v>
      </c>
      <c r="AG27" s="50">
        <f t="shared" si="39"/>
        <v>1200</v>
      </c>
      <c r="AH27" s="50">
        <f t="shared" si="40"/>
        <v>0.22</v>
      </c>
      <c r="AI27" s="21"/>
      <c r="AJ27" s="25">
        <f t="shared" si="41"/>
        <v>1968</v>
      </c>
      <c r="AK27" s="2"/>
    </row>
    <row r="28" spans="1:37" s="1" customFormat="1">
      <c r="A28" s="32">
        <v>5</v>
      </c>
      <c r="B28" s="13" t="s">
        <v>91</v>
      </c>
      <c r="C28" s="14" t="s">
        <v>86</v>
      </c>
      <c r="D28" s="15">
        <v>1</v>
      </c>
      <c r="E28" s="16" t="s">
        <v>54</v>
      </c>
      <c r="F28" s="35">
        <f t="shared" si="26"/>
        <v>13.133333333333333</v>
      </c>
      <c r="G28" s="72">
        <v>197</v>
      </c>
      <c r="H28" s="51">
        <v>15</v>
      </c>
      <c r="I28" s="33">
        <v>4</v>
      </c>
      <c r="J28" s="33">
        <v>36</v>
      </c>
      <c r="K28" s="33">
        <v>13</v>
      </c>
      <c r="L28" s="33">
        <f t="shared" si="27"/>
        <v>144</v>
      </c>
      <c r="M28" s="33">
        <f t="shared" si="28"/>
        <v>28368</v>
      </c>
      <c r="N28" s="35">
        <f t="shared" si="29"/>
        <v>26792</v>
      </c>
      <c r="O28" s="35">
        <f t="shared" si="30"/>
        <v>10244</v>
      </c>
      <c r="P28" s="68">
        <f t="shared" si="31"/>
        <v>16548</v>
      </c>
      <c r="Q28" s="64">
        <f t="shared" si="32"/>
        <v>1576</v>
      </c>
      <c r="R28" s="35">
        <f t="shared" si="33"/>
        <v>3.33</v>
      </c>
      <c r="S28" s="13" t="s">
        <v>88</v>
      </c>
      <c r="T28" s="14" t="s">
        <v>89</v>
      </c>
      <c r="U28" s="15">
        <v>1</v>
      </c>
      <c r="V28" s="16" t="s">
        <v>90</v>
      </c>
      <c r="W28" s="17">
        <f t="shared" si="34"/>
        <v>15</v>
      </c>
      <c r="X28" s="51">
        <v>15</v>
      </c>
      <c r="Y28" s="51">
        <v>1</v>
      </c>
      <c r="Z28" s="51">
        <v>4</v>
      </c>
      <c r="AA28" s="51">
        <v>36</v>
      </c>
      <c r="AB28" s="51">
        <v>16</v>
      </c>
      <c r="AC28" s="51">
        <f t="shared" si="35"/>
        <v>144</v>
      </c>
      <c r="AD28" s="51">
        <f t="shared" si="36"/>
        <v>2160</v>
      </c>
      <c r="AE28" s="50">
        <f t="shared" si="37"/>
        <v>2160</v>
      </c>
      <c r="AF28" s="68">
        <f t="shared" si="38"/>
        <v>960</v>
      </c>
      <c r="AG28" s="50">
        <f t="shared" si="39"/>
        <v>1200</v>
      </c>
      <c r="AH28" s="50">
        <f t="shared" si="40"/>
        <v>0.22</v>
      </c>
      <c r="AI28" s="21"/>
      <c r="AJ28" s="25">
        <f t="shared" si="41"/>
        <v>17508</v>
      </c>
      <c r="AK28" s="2"/>
    </row>
    <row r="29" spans="1:37" s="1" customFormat="1">
      <c r="A29" s="32">
        <v>6</v>
      </c>
      <c r="B29" s="13" t="s">
        <v>92</v>
      </c>
      <c r="C29" s="14" t="s">
        <v>86</v>
      </c>
      <c r="D29" s="15">
        <v>1</v>
      </c>
      <c r="E29" s="16" t="s">
        <v>54</v>
      </c>
      <c r="F29" s="35">
        <f t="shared" si="26"/>
        <v>10.5</v>
      </c>
      <c r="G29" s="72">
        <v>21</v>
      </c>
      <c r="H29" s="51">
        <v>2</v>
      </c>
      <c r="I29" s="33">
        <v>4</v>
      </c>
      <c r="J29" s="33">
        <v>36</v>
      </c>
      <c r="K29" s="33">
        <v>13</v>
      </c>
      <c r="L29" s="33">
        <f t="shared" si="27"/>
        <v>144</v>
      </c>
      <c r="M29" s="33">
        <f t="shared" si="28"/>
        <v>3024</v>
      </c>
      <c r="N29" s="35">
        <f t="shared" si="29"/>
        <v>2856</v>
      </c>
      <c r="O29" s="35">
        <f t="shared" si="30"/>
        <v>1092</v>
      </c>
      <c r="P29" s="68">
        <f t="shared" si="31"/>
        <v>1764</v>
      </c>
      <c r="Q29" s="64">
        <f t="shared" si="32"/>
        <v>168</v>
      </c>
      <c r="R29" s="35">
        <f t="shared" si="33"/>
        <v>0.44</v>
      </c>
      <c r="S29" s="13" t="s">
        <v>91</v>
      </c>
      <c r="T29" s="14" t="s">
        <v>86</v>
      </c>
      <c r="U29" s="15">
        <v>1</v>
      </c>
      <c r="V29" s="16" t="s">
        <v>54</v>
      </c>
      <c r="W29" s="17">
        <f t="shared" si="34"/>
        <v>15</v>
      </c>
      <c r="X29" s="51">
        <v>165</v>
      </c>
      <c r="Y29" s="51">
        <v>11</v>
      </c>
      <c r="Z29" s="51">
        <v>4</v>
      </c>
      <c r="AA29" s="51">
        <v>36</v>
      </c>
      <c r="AB29" s="51">
        <v>16</v>
      </c>
      <c r="AC29" s="51">
        <f t="shared" si="35"/>
        <v>144</v>
      </c>
      <c r="AD29" s="51">
        <f t="shared" si="36"/>
        <v>23760</v>
      </c>
      <c r="AE29" s="50">
        <f t="shared" si="37"/>
        <v>23760</v>
      </c>
      <c r="AF29" s="68">
        <f t="shared" si="38"/>
        <v>10560</v>
      </c>
      <c r="AG29" s="50">
        <f t="shared" si="39"/>
        <v>13200</v>
      </c>
      <c r="AH29" s="50">
        <f t="shared" si="40"/>
        <v>2.44</v>
      </c>
      <c r="AI29" s="21"/>
      <c r="AJ29" s="25">
        <f t="shared" si="41"/>
        <v>12324</v>
      </c>
      <c r="AK29" s="2"/>
    </row>
    <row r="30" spans="1:37" s="1" customFormat="1">
      <c r="A30" s="32">
        <v>7</v>
      </c>
      <c r="B30" s="13" t="s">
        <v>93</v>
      </c>
      <c r="C30" s="14" t="s">
        <v>32</v>
      </c>
      <c r="D30" s="15">
        <v>1</v>
      </c>
      <c r="E30" s="16" t="s">
        <v>24</v>
      </c>
      <c r="F30" s="35">
        <f t="shared" si="26"/>
        <v>12.681818181818182</v>
      </c>
      <c r="G30" s="72">
        <v>279</v>
      </c>
      <c r="H30" s="51">
        <v>22</v>
      </c>
      <c r="I30" s="33">
        <v>4</v>
      </c>
      <c r="J30" s="33">
        <v>36</v>
      </c>
      <c r="K30" s="33">
        <v>13</v>
      </c>
      <c r="L30" s="33">
        <f t="shared" si="27"/>
        <v>144</v>
      </c>
      <c r="M30" s="33">
        <f t="shared" si="28"/>
        <v>40176</v>
      </c>
      <c r="N30" s="35">
        <f t="shared" si="29"/>
        <v>37944</v>
      </c>
      <c r="O30" s="35">
        <f t="shared" si="30"/>
        <v>14508</v>
      </c>
      <c r="P30" s="68">
        <f t="shared" si="31"/>
        <v>23436</v>
      </c>
      <c r="Q30" s="64">
        <f t="shared" si="32"/>
        <v>2232</v>
      </c>
      <c r="R30" s="35">
        <f t="shared" si="33"/>
        <v>4.8899999999999997</v>
      </c>
      <c r="S30" s="13" t="s">
        <v>92</v>
      </c>
      <c r="T30" s="14" t="s">
        <v>86</v>
      </c>
      <c r="U30" s="15">
        <v>1</v>
      </c>
      <c r="V30" s="16" t="s">
        <v>54</v>
      </c>
      <c r="W30" s="17">
        <f t="shared" si="34"/>
        <v>15</v>
      </c>
      <c r="X30" s="51">
        <v>15</v>
      </c>
      <c r="Y30" s="51">
        <v>1</v>
      </c>
      <c r="Z30" s="51">
        <v>4</v>
      </c>
      <c r="AA30" s="51">
        <v>36</v>
      </c>
      <c r="AB30" s="51">
        <v>16</v>
      </c>
      <c r="AC30" s="51">
        <f t="shared" si="35"/>
        <v>144</v>
      </c>
      <c r="AD30" s="51">
        <f t="shared" si="36"/>
        <v>2160</v>
      </c>
      <c r="AE30" s="50">
        <f t="shared" si="37"/>
        <v>2160</v>
      </c>
      <c r="AF30" s="68">
        <f t="shared" si="38"/>
        <v>960</v>
      </c>
      <c r="AG30" s="50">
        <f t="shared" si="39"/>
        <v>1200</v>
      </c>
      <c r="AH30" s="50">
        <f t="shared" si="40"/>
        <v>0.22</v>
      </c>
      <c r="AI30" s="21"/>
      <c r="AJ30" s="25">
        <f t="shared" si="41"/>
        <v>24396</v>
      </c>
      <c r="AK30" s="2"/>
    </row>
    <row r="31" spans="1:37" s="1" customFormat="1">
      <c r="A31" s="32"/>
      <c r="B31" s="13"/>
      <c r="C31" s="14"/>
      <c r="D31" s="15"/>
      <c r="E31" s="16"/>
      <c r="F31" s="35"/>
      <c r="G31" s="72"/>
      <c r="H31" s="51"/>
      <c r="I31" s="33"/>
      <c r="J31" s="33"/>
      <c r="K31" s="33"/>
      <c r="L31" s="33"/>
      <c r="M31" s="33"/>
      <c r="N31" s="35"/>
      <c r="O31" s="35"/>
      <c r="P31" s="68"/>
      <c r="Q31" s="64"/>
      <c r="R31" s="35"/>
      <c r="S31" s="13" t="s">
        <v>93</v>
      </c>
      <c r="T31" s="14" t="s">
        <v>32</v>
      </c>
      <c r="U31" s="15">
        <v>1</v>
      </c>
      <c r="V31" s="16" t="s">
        <v>24</v>
      </c>
      <c r="W31" s="17">
        <f t="shared" si="34"/>
        <v>15</v>
      </c>
      <c r="X31" s="51">
        <v>210</v>
      </c>
      <c r="Y31" s="51">
        <v>14</v>
      </c>
      <c r="Z31" s="51">
        <v>4</v>
      </c>
      <c r="AA31" s="51">
        <v>36</v>
      </c>
      <c r="AB31" s="51">
        <v>16</v>
      </c>
      <c r="AC31" s="51">
        <f t="shared" si="35"/>
        <v>144</v>
      </c>
      <c r="AD31" s="51">
        <f t="shared" si="36"/>
        <v>30240</v>
      </c>
      <c r="AE31" s="50">
        <f t="shared" si="37"/>
        <v>30240</v>
      </c>
      <c r="AF31" s="68">
        <f t="shared" si="38"/>
        <v>13440</v>
      </c>
      <c r="AG31" s="50">
        <f t="shared" si="39"/>
        <v>16800</v>
      </c>
      <c r="AH31" s="50">
        <f t="shared" si="40"/>
        <v>3.11</v>
      </c>
      <c r="AI31" s="21"/>
      <c r="AJ31" s="25">
        <f t="shared" si="41"/>
        <v>13440</v>
      </c>
      <c r="AK31" s="2"/>
    </row>
    <row r="32" spans="1:37" s="1" customFormat="1">
      <c r="A32" s="32"/>
      <c r="B32" s="36" t="s">
        <v>4</v>
      </c>
      <c r="C32" s="36"/>
      <c r="D32" s="37"/>
      <c r="E32" s="37"/>
      <c r="F32" s="37"/>
      <c r="G32" s="38">
        <f t="shared" ref="G32:R32" si="42">SUM(G24:G30)</f>
        <v>800</v>
      </c>
      <c r="H32" s="38">
        <f t="shared" si="42"/>
        <v>60</v>
      </c>
      <c r="I32" s="38">
        <f t="shared" si="42"/>
        <v>28</v>
      </c>
      <c r="J32" s="38">
        <f t="shared" si="42"/>
        <v>252</v>
      </c>
      <c r="K32" s="38">
        <f t="shared" si="42"/>
        <v>91</v>
      </c>
      <c r="L32" s="38">
        <f t="shared" si="42"/>
        <v>1008</v>
      </c>
      <c r="M32" s="38">
        <f t="shared" si="42"/>
        <v>115200</v>
      </c>
      <c r="N32" s="38">
        <f t="shared" si="42"/>
        <v>108800</v>
      </c>
      <c r="O32" s="38">
        <f t="shared" si="42"/>
        <v>41600</v>
      </c>
      <c r="P32" s="69">
        <f t="shared" si="42"/>
        <v>67200</v>
      </c>
      <c r="Q32" s="38">
        <f t="shared" si="42"/>
        <v>6400</v>
      </c>
      <c r="R32" s="39">
        <f t="shared" si="42"/>
        <v>13.32</v>
      </c>
      <c r="S32" s="19" t="s">
        <v>4</v>
      </c>
      <c r="T32" s="19"/>
      <c r="U32" s="20"/>
      <c r="V32" s="20"/>
      <c r="W32" s="20"/>
      <c r="X32" s="53">
        <f>SUM(X24:X31)</f>
        <v>660</v>
      </c>
      <c r="Y32" s="53">
        <f t="shared" ref="Y32:AJ32" si="43">SUM(Y24:Y31)</f>
        <v>44</v>
      </c>
      <c r="Z32" s="53">
        <f t="shared" si="43"/>
        <v>32</v>
      </c>
      <c r="AA32" s="53">
        <f t="shared" si="43"/>
        <v>288</v>
      </c>
      <c r="AB32" s="53">
        <f t="shared" si="43"/>
        <v>128</v>
      </c>
      <c r="AC32" s="53">
        <f t="shared" si="43"/>
        <v>1152</v>
      </c>
      <c r="AD32" s="53">
        <f t="shared" si="43"/>
        <v>95040</v>
      </c>
      <c r="AE32" s="53">
        <f t="shared" si="43"/>
        <v>95040</v>
      </c>
      <c r="AF32" s="53">
        <f t="shared" si="43"/>
        <v>42240</v>
      </c>
      <c r="AG32" s="53">
        <f t="shared" si="43"/>
        <v>52800</v>
      </c>
      <c r="AH32" s="53">
        <f t="shared" si="43"/>
        <v>9.76</v>
      </c>
      <c r="AI32" s="53">
        <f t="shared" si="43"/>
        <v>0</v>
      </c>
      <c r="AJ32" s="53">
        <f t="shared" si="43"/>
        <v>109440</v>
      </c>
      <c r="AK32" s="2"/>
    </row>
    <row r="33" spans="1:37" s="1" customFormat="1">
      <c r="A33" s="28" t="s">
        <v>5</v>
      </c>
      <c r="B33" s="29"/>
      <c r="C33" s="29"/>
      <c r="D33" s="40"/>
      <c r="E33" s="40"/>
      <c r="F33" s="40"/>
      <c r="G33" s="40"/>
      <c r="H33" s="40"/>
      <c r="I33" s="40"/>
      <c r="J33" s="40"/>
      <c r="K33" s="40"/>
      <c r="L33" s="40"/>
      <c r="M33" s="33"/>
      <c r="N33" s="41"/>
      <c r="O33" s="35"/>
      <c r="P33" s="68"/>
      <c r="Q33" s="35"/>
      <c r="R33" s="35"/>
      <c r="S33" s="11"/>
      <c r="T33" s="11"/>
      <c r="U33" s="22"/>
      <c r="V33" s="22"/>
      <c r="W33" s="22"/>
      <c r="X33" s="55"/>
      <c r="Y33" s="55"/>
      <c r="Z33" s="55"/>
      <c r="AA33" s="55"/>
      <c r="AB33" s="55"/>
      <c r="AC33" s="55"/>
      <c r="AD33" s="51"/>
      <c r="AE33" s="56"/>
      <c r="AF33" s="68"/>
      <c r="AG33" s="50"/>
      <c r="AH33" s="50"/>
      <c r="AI33" s="21"/>
      <c r="AJ33" s="25">
        <f t="shared" si="25"/>
        <v>0</v>
      </c>
      <c r="AK33" s="2"/>
    </row>
    <row r="34" spans="1:37" s="1" customFormat="1">
      <c r="A34" s="32">
        <v>1</v>
      </c>
      <c r="B34" s="13" t="s">
        <v>94</v>
      </c>
      <c r="C34" s="13" t="s">
        <v>94</v>
      </c>
      <c r="D34" s="15">
        <v>1</v>
      </c>
      <c r="E34" s="16" t="s">
        <v>95</v>
      </c>
      <c r="F34" s="35">
        <f>G34/H34</f>
        <v>16</v>
      </c>
      <c r="G34" s="72">
        <v>16</v>
      </c>
      <c r="H34" s="51">
        <v>1</v>
      </c>
      <c r="I34" s="33">
        <v>3</v>
      </c>
      <c r="J34" s="33">
        <v>36</v>
      </c>
      <c r="K34" s="33">
        <v>13</v>
      </c>
      <c r="L34" s="33">
        <f>J34*I34</f>
        <v>108</v>
      </c>
      <c r="M34" s="33">
        <f>G34*L34</f>
        <v>1728</v>
      </c>
      <c r="N34" s="35">
        <f>O34+P34</f>
        <v>1632</v>
      </c>
      <c r="O34" s="35">
        <f>G34*I34*K34</f>
        <v>624</v>
      </c>
      <c r="P34" s="68">
        <f>(G34*I34*(J34-K34))-Q34</f>
        <v>1008</v>
      </c>
      <c r="Q34" s="64">
        <f>G34*I34*2</f>
        <v>96</v>
      </c>
      <c r="R34" s="35">
        <f>ROUND(H34*I34/18,2)</f>
        <v>0.17</v>
      </c>
      <c r="S34" s="13" t="s">
        <v>94</v>
      </c>
      <c r="T34" s="13" t="s">
        <v>94</v>
      </c>
      <c r="U34" s="15">
        <v>1</v>
      </c>
      <c r="V34" s="16" t="s">
        <v>95</v>
      </c>
      <c r="W34" s="17">
        <f>X34/Y34</f>
        <v>15</v>
      </c>
      <c r="X34" s="51">
        <v>15</v>
      </c>
      <c r="Y34" s="51">
        <v>1</v>
      </c>
      <c r="Z34" s="51">
        <v>3</v>
      </c>
      <c r="AA34" s="51">
        <v>36</v>
      </c>
      <c r="AB34" s="51">
        <v>16</v>
      </c>
      <c r="AC34" s="51">
        <f>AA34*Z34</f>
        <v>108</v>
      </c>
      <c r="AD34" s="51">
        <f>X34*AC34</f>
        <v>1620</v>
      </c>
      <c r="AE34" s="50">
        <f>AF34+AG34</f>
        <v>1620</v>
      </c>
      <c r="AF34" s="68">
        <f>X34*Z34*AB34</f>
        <v>720</v>
      </c>
      <c r="AG34" s="50">
        <f>X34*Z34*(AA34-AB34)</f>
        <v>900</v>
      </c>
      <c r="AH34" s="50">
        <f>ROUND(Y34*Z34/18,2)</f>
        <v>0.17</v>
      </c>
      <c r="AI34" s="21"/>
      <c r="AJ34" s="25">
        <f t="shared" si="25"/>
        <v>1728</v>
      </c>
      <c r="AK34" s="2"/>
    </row>
    <row r="35" spans="1:37" s="1" customFormat="1">
      <c r="A35" s="32">
        <v>2</v>
      </c>
      <c r="B35" s="13" t="s">
        <v>96</v>
      </c>
      <c r="C35" s="13" t="s">
        <v>96</v>
      </c>
      <c r="D35" s="15">
        <v>1</v>
      </c>
      <c r="E35" s="16" t="s">
        <v>97</v>
      </c>
      <c r="F35" s="35">
        <f t="shared" ref="F35:F43" si="44">G35/H35</f>
        <v>10.5</v>
      </c>
      <c r="G35" s="72">
        <v>21</v>
      </c>
      <c r="H35" s="51">
        <v>2</v>
      </c>
      <c r="I35" s="33">
        <v>3</v>
      </c>
      <c r="J35" s="33">
        <v>36</v>
      </c>
      <c r="K35" s="33">
        <v>13</v>
      </c>
      <c r="L35" s="33">
        <f t="shared" ref="L35:L43" si="45">J35*I35</f>
        <v>108</v>
      </c>
      <c r="M35" s="33">
        <f t="shared" ref="M35:M43" si="46">G35*L35</f>
        <v>2268</v>
      </c>
      <c r="N35" s="35">
        <f t="shared" ref="N35:N43" si="47">O35+P35</f>
        <v>2142</v>
      </c>
      <c r="O35" s="35">
        <f t="shared" ref="O35:O43" si="48">G35*I35*K35</f>
        <v>819</v>
      </c>
      <c r="P35" s="68">
        <f t="shared" ref="P35:P43" si="49">(G35*I35*(J35-K35))-Q35</f>
        <v>1323</v>
      </c>
      <c r="Q35" s="64">
        <f t="shared" ref="Q35:Q43" si="50">G35*I35*2</f>
        <v>126</v>
      </c>
      <c r="R35" s="35">
        <f t="shared" ref="R35:R43" si="51">ROUND(H35*I35/18,2)</f>
        <v>0.33</v>
      </c>
      <c r="S35" s="13" t="s">
        <v>96</v>
      </c>
      <c r="T35" s="13" t="s">
        <v>96</v>
      </c>
      <c r="U35" s="15">
        <v>1</v>
      </c>
      <c r="V35" s="16" t="s">
        <v>97</v>
      </c>
      <c r="W35" s="17">
        <f t="shared" ref="W35:W45" si="52">X35/Y35</f>
        <v>15</v>
      </c>
      <c r="X35" s="51">
        <v>30</v>
      </c>
      <c r="Y35" s="51">
        <v>2</v>
      </c>
      <c r="Z35" s="51">
        <v>3</v>
      </c>
      <c r="AA35" s="51">
        <v>36</v>
      </c>
      <c r="AB35" s="51">
        <v>16</v>
      </c>
      <c r="AC35" s="51">
        <f t="shared" ref="AC35:AC45" si="53">AA35*Z35</f>
        <v>108</v>
      </c>
      <c r="AD35" s="51">
        <f t="shared" ref="AD35:AD45" si="54">X35*AC35</f>
        <v>3240</v>
      </c>
      <c r="AE35" s="50">
        <f t="shared" ref="AE35:AE45" si="55">AF35+AG35</f>
        <v>3240</v>
      </c>
      <c r="AF35" s="68">
        <f t="shared" ref="AF35:AF45" si="56">X35*Z35*AB35</f>
        <v>1440</v>
      </c>
      <c r="AG35" s="50">
        <f t="shared" ref="AG35:AG45" si="57">X35*Z35*(AA35-AB35)</f>
        <v>1800</v>
      </c>
      <c r="AH35" s="50">
        <f t="shared" ref="AH35:AH45" si="58">ROUND(Y35*Z35/18,2)</f>
        <v>0.33</v>
      </c>
      <c r="AI35" s="21"/>
      <c r="AJ35" s="25">
        <f t="shared" ref="AJ35:AJ45" si="59">P35+AF35</f>
        <v>2763</v>
      </c>
      <c r="AK35" s="2"/>
    </row>
    <row r="36" spans="1:37" s="1" customFormat="1">
      <c r="A36" s="32">
        <v>3</v>
      </c>
      <c r="B36" s="13" t="s">
        <v>98</v>
      </c>
      <c r="C36" s="13" t="s">
        <v>98</v>
      </c>
      <c r="D36" s="15">
        <v>1</v>
      </c>
      <c r="E36" s="16" t="s">
        <v>99</v>
      </c>
      <c r="F36" s="35">
        <f t="shared" si="44"/>
        <v>18.5</v>
      </c>
      <c r="G36" s="72">
        <v>37</v>
      </c>
      <c r="H36" s="51">
        <v>2</v>
      </c>
      <c r="I36" s="33">
        <v>3</v>
      </c>
      <c r="J36" s="33">
        <v>36</v>
      </c>
      <c r="K36" s="33">
        <v>13</v>
      </c>
      <c r="L36" s="33">
        <f t="shared" si="45"/>
        <v>108</v>
      </c>
      <c r="M36" s="33">
        <f t="shared" si="46"/>
        <v>3996</v>
      </c>
      <c r="N36" s="35">
        <f t="shared" si="47"/>
        <v>3774</v>
      </c>
      <c r="O36" s="35">
        <f t="shared" si="48"/>
        <v>1443</v>
      </c>
      <c r="P36" s="68">
        <f t="shared" si="49"/>
        <v>2331</v>
      </c>
      <c r="Q36" s="64">
        <f t="shared" si="50"/>
        <v>222</v>
      </c>
      <c r="R36" s="35">
        <f t="shared" si="51"/>
        <v>0.33</v>
      </c>
      <c r="S36" s="13" t="s">
        <v>98</v>
      </c>
      <c r="T36" s="13" t="s">
        <v>98</v>
      </c>
      <c r="U36" s="15">
        <v>1</v>
      </c>
      <c r="V36" s="16" t="s">
        <v>99</v>
      </c>
      <c r="W36" s="17">
        <f t="shared" si="52"/>
        <v>15</v>
      </c>
      <c r="X36" s="51">
        <v>30</v>
      </c>
      <c r="Y36" s="51">
        <v>2</v>
      </c>
      <c r="Z36" s="51">
        <v>3</v>
      </c>
      <c r="AA36" s="51">
        <v>36</v>
      </c>
      <c r="AB36" s="51">
        <v>16</v>
      </c>
      <c r="AC36" s="51">
        <f t="shared" si="53"/>
        <v>108</v>
      </c>
      <c r="AD36" s="51">
        <f t="shared" si="54"/>
        <v>3240</v>
      </c>
      <c r="AE36" s="50">
        <f t="shared" si="55"/>
        <v>3240</v>
      </c>
      <c r="AF36" s="68">
        <f t="shared" si="56"/>
        <v>1440</v>
      </c>
      <c r="AG36" s="50">
        <f t="shared" si="57"/>
        <v>1800</v>
      </c>
      <c r="AH36" s="50">
        <f t="shared" si="58"/>
        <v>0.33</v>
      </c>
      <c r="AI36" s="21"/>
      <c r="AJ36" s="25">
        <f t="shared" si="59"/>
        <v>3771</v>
      </c>
      <c r="AK36" s="2"/>
    </row>
    <row r="37" spans="1:37" s="1" customFormat="1">
      <c r="A37" s="32">
        <v>4</v>
      </c>
      <c r="B37" s="13" t="s">
        <v>100</v>
      </c>
      <c r="C37" s="13" t="s">
        <v>100</v>
      </c>
      <c r="D37" s="15">
        <v>1</v>
      </c>
      <c r="E37" s="16" t="s">
        <v>78</v>
      </c>
      <c r="F37" s="35">
        <f t="shared" si="44"/>
        <v>23.5</v>
      </c>
      <c r="G37" s="72">
        <v>47</v>
      </c>
      <c r="H37" s="51">
        <v>2</v>
      </c>
      <c r="I37" s="33">
        <v>3</v>
      </c>
      <c r="J37" s="33">
        <v>36</v>
      </c>
      <c r="K37" s="33">
        <v>13</v>
      </c>
      <c r="L37" s="33">
        <f t="shared" si="45"/>
        <v>108</v>
      </c>
      <c r="M37" s="33">
        <f t="shared" si="46"/>
        <v>5076</v>
      </c>
      <c r="N37" s="35">
        <f t="shared" si="47"/>
        <v>4794</v>
      </c>
      <c r="O37" s="35">
        <f t="shared" si="48"/>
        <v>1833</v>
      </c>
      <c r="P37" s="68">
        <f t="shared" si="49"/>
        <v>2961</v>
      </c>
      <c r="Q37" s="64">
        <f t="shared" si="50"/>
        <v>282</v>
      </c>
      <c r="R37" s="35">
        <f t="shared" si="51"/>
        <v>0.33</v>
      </c>
      <c r="S37" s="13" t="s">
        <v>100</v>
      </c>
      <c r="T37" s="13" t="s">
        <v>100</v>
      </c>
      <c r="U37" s="15">
        <v>1</v>
      </c>
      <c r="V37" s="16" t="s">
        <v>78</v>
      </c>
      <c r="W37" s="17">
        <f t="shared" si="52"/>
        <v>15</v>
      </c>
      <c r="X37" s="51">
        <v>30</v>
      </c>
      <c r="Y37" s="51">
        <v>2</v>
      </c>
      <c r="Z37" s="51">
        <v>3</v>
      </c>
      <c r="AA37" s="51">
        <v>36</v>
      </c>
      <c r="AB37" s="51">
        <v>16</v>
      </c>
      <c r="AC37" s="51">
        <f t="shared" si="53"/>
        <v>108</v>
      </c>
      <c r="AD37" s="51">
        <f t="shared" si="54"/>
        <v>3240</v>
      </c>
      <c r="AE37" s="50">
        <f t="shared" si="55"/>
        <v>3240</v>
      </c>
      <c r="AF37" s="68">
        <f t="shared" si="56"/>
        <v>1440</v>
      </c>
      <c r="AG37" s="50">
        <f t="shared" si="57"/>
        <v>1800</v>
      </c>
      <c r="AH37" s="50">
        <f t="shared" si="58"/>
        <v>0.33</v>
      </c>
      <c r="AI37" s="21"/>
      <c r="AJ37" s="25">
        <f t="shared" si="59"/>
        <v>4401</v>
      </c>
      <c r="AK37" s="2"/>
    </row>
    <row r="38" spans="1:37" s="1" customFormat="1">
      <c r="A38" s="32">
        <v>5</v>
      </c>
      <c r="B38" s="13" t="s">
        <v>101</v>
      </c>
      <c r="C38" s="13" t="s">
        <v>101</v>
      </c>
      <c r="D38" s="15">
        <v>1</v>
      </c>
      <c r="E38" s="16" t="s">
        <v>102</v>
      </c>
      <c r="F38" s="35">
        <f t="shared" si="44"/>
        <v>16.25</v>
      </c>
      <c r="G38" s="72">
        <v>65</v>
      </c>
      <c r="H38" s="51">
        <v>4</v>
      </c>
      <c r="I38" s="33">
        <v>3</v>
      </c>
      <c r="J38" s="33">
        <v>36</v>
      </c>
      <c r="K38" s="33">
        <v>13</v>
      </c>
      <c r="L38" s="33">
        <f t="shared" si="45"/>
        <v>108</v>
      </c>
      <c r="M38" s="33">
        <f t="shared" si="46"/>
        <v>7020</v>
      </c>
      <c r="N38" s="35">
        <f t="shared" si="47"/>
        <v>6630</v>
      </c>
      <c r="O38" s="35">
        <f t="shared" si="48"/>
        <v>2535</v>
      </c>
      <c r="P38" s="68">
        <f t="shared" si="49"/>
        <v>4095</v>
      </c>
      <c r="Q38" s="64">
        <f t="shared" si="50"/>
        <v>390</v>
      </c>
      <c r="R38" s="35">
        <f t="shared" si="51"/>
        <v>0.67</v>
      </c>
      <c r="S38" s="13" t="s">
        <v>101</v>
      </c>
      <c r="T38" s="13" t="s">
        <v>101</v>
      </c>
      <c r="U38" s="15">
        <v>1</v>
      </c>
      <c r="V38" s="16" t="s">
        <v>102</v>
      </c>
      <c r="W38" s="17">
        <f t="shared" si="52"/>
        <v>15</v>
      </c>
      <c r="X38" s="51">
        <v>45</v>
      </c>
      <c r="Y38" s="51">
        <v>3</v>
      </c>
      <c r="Z38" s="51">
        <v>3</v>
      </c>
      <c r="AA38" s="51">
        <v>36</v>
      </c>
      <c r="AB38" s="51">
        <v>16</v>
      </c>
      <c r="AC38" s="51">
        <f t="shared" si="53"/>
        <v>108</v>
      </c>
      <c r="AD38" s="51">
        <f t="shared" si="54"/>
        <v>4860</v>
      </c>
      <c r="AE38" s="50">
        <f t="shared" si="55"/>
        <v>4860</v>
      </c>
      <c r="AF38" s="68">
        <f t="shared" si="56"/>
        <v>2160</v>
      </c>
      <c r="AG38" s="50">
        <f t="shared" si="57"/>
        <v>2700</v>
      </c>
      <c r="AH38" s="50">
        <f t="shared" si="58"/>
        <v>0.5</v>
      </c>
      <c r="AI38" s="21"/>
      <c r="AJ38" s="25">
        <f t="shared" si="59"/>
        <v>6255</v>
      </c>
      <c r="AK38" s="2"/>
    </row>
    <row r="39" spans="1:37" s="1" customFormat="1">
      <c r="A39" s="32">
        <v>6</v>
      </c>
      <c r="B39" s="13" t="s">
        <v>103</v>
      </c>
      <c r="C39" s="13" t="s">
        <v>104</v>
      </c>
      <c r="D39" s="15">
        <v>1</v>
      </c>
      <c r="E39" s="16" t="s">
        <v>95</v>
      </c>
      <c r="F39" s="35">
        <f t="shared" si="44"/>
        <v>10.5</v>
      </c>
      <c r="G39" s="72">
        <v>21</v>
      </c>
      <c r="H39" s="51">
        <v>2</v>
      </c>
      <c r="I39" s="33">
        <v>3</v>
      </c>
      <c r="J39" s="33">
        <v>36</v>
      </c>
      <c r="K39" s="33">
        <v>13</v>
      </c>
      <c r="L39" s="33">
        <f t="shared" si="45"/>
        <v>108</v>
      </c>
      <c r="M39" s="33">
        <f t="shared" si="46"/>
        <v>2268</v>
      </c>
      <c r="N39" s="35">
        <f t="shared" si="47"/>
        <v>2142</v>
      </c>
      <c r="O39" s="35">
        <f t="shared" si="48"/>
        <v>819</v>
      </c>
      <c r="P39" s="68">
        <f t="shared" si="49"/>
        <v>1323</v>
      </c>
      <c r="Q39" s="64">
        <f t="shared" si="50"/>
        <v>126</v>
      </c>
      <c r="R39" s="35">
        <f t="shared" si="51"/>
        <v>0.33</v>
      </c>
      <c r="S39" s="13" t="s">
        <v>103</v>
      </c>
      <c r="T39" s="13" t="s">
        <v>104</v>
      </c>
      <c r="U39" s="15">
        <v>1</v>
      </c>
      <c r="V39" s="16" t="s">
        <v>95</v>
      </c>
      <c r="W39" s="17">
        <f t="shared" si="52"/>
        <v>15</v>
      </c>
      <c r="X39" s="51">
        <v>30</v>
      </c>
      <c r="Y39" s="51">
        <v>2</v>
      </c>
      <c r="Z39" s="51">
        <v>3</v>
      </c>
      <c r="AA39" s="51">
        <v>36</v>
      </c>
      <c r="AB39" s="51">
        <v>16</v>
      </c>
      <c r="AC39" s="51">
        <f t="shared" si="53"/>
        <v>108</v>
      </c>
      <c r="AD39" s="51">
        <f t="shared" si="54"/>
        <v>3240</v>
      </c>
      <c r="AE39" s="50">
        <f t="shared" si="55"/>
        <v>3240</v>
      </c>
      <c r="AF39" s="68">
        <f t="shared" si="56"/>
        <v>1440</v>
      </c>
      <c r="AG39" s="50">
        <f t="shared" si="57"/>
        <v>1800</v>
      </c>
      <c r="AH39" s="50">
        <f t="shared" si="58"/>
        <v>0.33</v>
      </c>
      <c r="AI39" s="21"/>
      <c r="AJ39" s="25">
        <f t="shared" si="59"/>
        <v>2763</v>
      </c>
      <c r="AK39" s="2"/>
    </row>
    <row r="40" spans="1:37" s="1" customFormat="1">
      <c r="A40" s="32">
        <v>7</v>
      </c>
      <c r="B40" s="13" t="s">
        <v>105</v>
      </c>
      <c r="C40" s="13" t="s">
        <v>104</v>
      </c>
      <c r="D40" s="15">
        <v>1</v>
      </c>
      <c r="E40" s="16" t="s">
        <v>54</v>
      </c>
      <c r="F40" s="35">
        <f t="shared" si="44"/>
        <v>7.666666666666667</v>
      </c>
      <c r="G40" s="72">
        <v>23</v>
      </c>
      <c r="H40" s="51">
        <v>3</v>
      </c>
      <c r="I40" s="33">
        <v>3</v>
      </c>
      <c r="J40" s="33">
        <v>36</v>
      </c>
      <c r="K40" s="33">
        <v>13</v>
      </c>
      <c r="L40" s="33">
        <f t="shared" si="45"/>
        <v>108</v>
      </c>
      <c r="M40" s="33">
        <f t="shared" si="46"/>
        <v>2484</v>
      </c>
      <c r="N40" s="35">
        <f t="shared" si="47"/>
        <v>2346</v>
      </c>
      <c r="O40" s="35">
        <f t="shared" si="48"/>
        <v>897</v>
      </c>
      <c r="P40" s="68">
        <f t="shared" si="49"/>
        <v>1449</v>
      </c>
      <c r="Q40" s="64">
        <f t="shared" si="50"/>
        <v>138</v>
      </c>
      <c r="R40" s="35">
        <f t="shared" si="51"/>
        <v>0.5</v>
      </c>
      <c r="S40" s="13" t="s">
        <v>105</v>
      </c>
      <c r="T40" s="13" t="s">
        <v>104</v>
      </c>
      <c r="U40" s="15">
        <v>1</v>
      </c>
      <c r="V40" s="16" t="s">
        <v>54</v>
      </c>
      <c r="W40" s="17">
        <f t="shared" si="52"/>
        <v>15</v>
      </c>
      <c r="X40" s="51">
        <v>45</v>
      </c>
      <c r="Y40" s="51">
        <v>3</v>
      </c>
      <c r="Z40" s="51">
        <v>3</v>
      </c>
      <c r="AA40" s="51">
        <v>36</v>
      </c>
      <c r="AB40" s="51">
        <v>16</v>
      </c>
      <c r="AC40" s="51">
        <f t="shared" si="53"/>
        <v>108</v>
      </c>
      <c r="AD40" s="51">
        <f t="shared" si="54"/>
        <v>4860</v>
      </c>
      <c r="AE40" s="50">
        <f t="shared" si="55"/>
        <v>4860</v>
      </c>
      <c r="AF40" s="68">
        <f t="shared" si="56"/>
        <v>2160</v>
      </c>
      <c r="AG40" s="50">
        <f t="shared" si="57"/>
        <v>2700</v>
      </c>
      <c r="AH40" s="50">
        <f t="shared" si="58"/>
        <v>0.5</v>
      </c>
      <c r="AI40" s="21"/>
      <c r="AJ40" s="25">
        <f t="shared" si="59"/>
        <v>3609</v>
      </c>
      <c r="AK40" s="2"/>
    </row>
    <row r="41" spans="1:37" s="1" customFormat="1">
      <c r="A41" s="32">
        <v>8</v>
      </c>
      <c r="B41" s="13" t="s">
        <v>106</v>
      </c>
      <c r="C41" s="13" t="s">
        <v>106</v>
      </c>
      <c r="D41" s="15">
        <v>1</v>
      </c>
      <c r="E41" s="16" t="s">
        <v>51</v>
      </c>
      <c r="F41" s="35">
        <f t="shared" si="44"/>
        <v>14</v>
      </c>
      <c r="G41" s="72">
        <v>14</v>
      </c>
      <c r="H41" s="51">
        <v>1</v>
      </c>
      <c r="I41" s="33">
        <v>3</v>
      </c>
      <c r="J41" s="33">
        <v>36</v>
      </c>
      <c r="K41" s="33">
        <v>13</v>
      </c>
      <c r="L41" s="33">
        <f t="shared" si="45"/>
        <v>108</v>
      </c>
      <c r="M41" s="33">
        <f t="shared" si="46"/>
        <v>1512</v>
      </c>
      <c r="N41" s="35">
        <f t="shared" si="47"/>
        <v>1428</v>
      </c>
      <c r="O41" s="35">
        <f t="shared" si="48"/>
        <v>546</v>
      </c>
      <c r="P41" s="68">
        <f t="shared" si="49"/>
        <v>882</v>
      </c>
      <c r="Q41" s="64">
        <f t="shared" si="50"/>
        <v>84</v>
      </c>
      <c r="R41" s="35">
        <f t="shared" si="51"/>
        <v>0.17</v>
      </c>
      <c r="S41" s="13" t="s">
        <v>106</v>
      </c>
      <c r="T41" s="13" t="s">
        <v>106</v>
      </c>
      <c r="U41" s="15">
        <v>1</v>
      </c>
      <c r="V41" s="16" t="s">
        <v>51</v>
      </c>
      <c r="W41" s="17">
        <f t="shared" si="52"/>
        <v>15</v>
      </c>
      <c r="X41" s="51">
        <v>45</v>
      </c>
      <c r="Y41" s="51">
        <v>3</v>
      </c>
      <c r="Z41" s="51">
        <v>3</v>
      </c>
      <c r="AA41" s="51">
        <v>36</v>
      </c>
      <c r="AB41" s="51">
        <v>16</v>
      </c>
      <c r="AC41" s="51">
        <f t="shared" si="53"/>
        <v>108</v>
      </c>
      <c r="AD41" s="51">
        <f t="shared" si="54"/>
        <v>4860</v>
      </c>
      <c r="AE41" s="50">
        <f t="shared" si="55"/>
        <v>4860</v>
      </c>
      <c r="AF41" s="68">
        <f t="shared" si="56"/>
        <v>2160</v>
      </c>
      <c r="AG41" s="50">
        <f t="shared" si="57"/>
        <v>2700</v>
      </c>
      <c r="AH41" s="50">
        <f t="shared" si="58"/>
        <v>0.5</v>
      </c>
      <c r="AI41" s="21"/>
      <c r="AJ41" s="25">
        <f t="shared" si="59"/>
        <v>3042</v>
      </c>
      <c r="AK41" s="2"/>
    </row>
    <row r="42" spans="1:37" s="1" customFormat="1">
      <c r="A42" s="32">
        <v>9</v>
      </c>
      <c r="B42" s="13" t="s">
        <v>107</v>
      </c>
      <c r="C42" s="13" t="s">
        <v>107</v>
      </c>
      <c r="D42" s="15">
        <v>1</v>
      </c>
      <c r="E42" s="16" t="s">
        <v>57</v>
      </c>
      <c r="F42" s="35">
        <f t="shared" si="44"/>
        <v>12</v>
      </c>
      <c r="G42" s="72">
        <v>24</v>
      </c>
      <c r="H42" s="51">
        <v>2</v>
      </c>
      <c r="I42" s="33">
        <v>3</v>
      </c>
      <c r="J42" s="33">
        <v>36</v>
      </c>
      <c r="K42" s="33">
        <v>13</v>
      </c>
      <c r="L42" s="33">
        <f t="shared" si="45"/>
        <v>108</v>
      </c>
      <c r="M42" s="33">
        <f t="shared" si="46"/>
        <v>2592</v>
      </c>
      <c r="N42" s="35">
        <f t="shared" si="47"/>
        <v>2448</v>
      </c>
      <c r="O42" s="35">
        <f t="shared" si="48"/>
        <v>936</v>
      </c>
      <c r="P42" s="68">
        <f t="shared" si="49"/>
        <v>1512</v>
      </c>
      <c r="Q42" s="64">
        <f t="shared" si="50"/>
        <v>144</v>
      </c>
      <c r="R42" s="35">
        <f t="shared" si="51"/>
        <v>0.33</v>
      </c>
      <c r="S42" s="13" t="s">
        <v>107</v>
      </c>
      <c r="T42" s="13" t="s">
        <v>107</v>
      </c>
      <c r="U42" s="15">
        <v>1</v>
      </c>
      <c r="V42" s="16" t="s">
        <v>57</v>
      </c>
      <c r="W42" s="17">
        <f t="shared" si="52"/>
        <v>15</v>
      </c>
      <c r="X42" s="51">
        <v>60</v>
      </c>
      <c r="Y42" s="51">
        <v>4</v>
      </c>
      <c r="Z42" s="51">
        <v>3</v>
      </c>
      <c r="AA42" s="51">
        <v>36</v>
      </c>
      <c r="AB42" s="51">
        <v>16</v>
      </c>
      <c r="AC42" s="51">
        <f t="shared" si="53"/>
        <v>108</v>
      </c>
      <c r="AD42" s="51">
        <f t="shared" si="54"/>
        <v>6480</v>
      </c>
      <c r="AE42" s="50">
        <f t="shared" si="55"/>
        <v>6480</v>
      </c>
      <c r="AF42" s="68">
        <f t="shared" si="56"/>
        <v>2880</v>
      </c>
      <c r="AG42" s="50">
        <f t="shared" si="57"/>
        <v>3600</v>
      </c>
      <c r="AH42" s="50">
        <f t="shared" si="58"/>
        <v>0.67</v>
      </c>
      <c r="AI42" s="21"/>
      <c r="AJ42" s="25">
        <f t="shared" si="59"/>
        <v>4392</v>
      </c>
      <c r="AK42" s="2"/>
    </row>
    <row r="43" spans="1:37" s="1" customFormat="1">
      <c r="A43" s="32">
        <v>10</v>
      </c>
      <c r="B43" s="13" t="s">
        <v>108</v>
      </c>
      <c r="C43" s="13" t="s">
        <v>108</v>
      </c>
      <c r="D43" s="15">
        <v>1</v>
      </c>
      <c r="E43" s="16" t="s">
        <v>57</v>
      </c>
      <c r="F43" s="35">
        <f t="shared" si="44"/>
        <v>21</v>
      </c>
      <c r="G43" s="72">
        <v>84</v>
      </c>
      <c r="H43" s="51">
        <v>4</v>
      </c>
      <c r="I43" s="33">
        <v>3</v>
      </c>
      <c r="J43" s="33">
        <v>36</v>
      </c>
      <c r="K43" s="33">
        <v>13</v>
      </c>
      <c r="L43" s="33">
        <f t="shared" si="45"/>
        <v>108</v>
      </c>
      <c r="M43" s="33">
        <f t="shared" si="46"/>
        <v>9072</v>
      </c>
      <c r="N43" s="35">
        <f t="shared" si="47"/>
        <v>8568</v>
      </c>
      <c r="O43" s="35">
        <f t="shared" si="48"/>
        <v>3276</v>
      </c>
      <c r="P43" s="68">
        <f t="shared" si="49"/>
        <v>5292</v>
      </c>
      <c r="Q43" s="64">
        <f t="shared" si="50"/>
        <v>504</v>
      </c>
      <c r="R43" s="35">
        <f t="shared" si="51"/>
        <v>0.67</v>
      </c>
      <c r="S43" s="13" t="s">
        <v>108</v>
      </c>
      <c r="T43" s="13" t="s">
        <v>108</v>
      </c>
      <c r="U43" s="15">
        <v>1</v>
      </c>
      <c r="V43" s="16" t="s">
        <v>57</v>
      </c>
      <c r="W43" s="17">
        <f t="shared" si="52"/>
        <v>15</v>
      </c>
      <c r="X43" s="51">
        <v>60</v>
      </c>
      <c r="Y43" s="51">
        <v>4</v>
      </c>
      <c r="Z43" s="51">
        <v>3</v>
      </c>
      <c r="AA43" s="51">
        <v>36</v>
      </c>
      <c r="AB43" s="51">
        <v>16</v>
      </c>
      <c r="AC43" s="51">
        <f t="shared" si="53"/>
        <v>108</v>
      </c>
      <c r="AD43" s="51">
        <f t="shared" si="54"/>
        <v>6480</v>
      </c>
      <c r="AE43" s="50">
        <f t="shared" si="55"/>
        <v>6480</v>
      </c>
      <c r="AF43" s="68">
        <f t="shared" si="56"/>
        <v>2880</v>
      </c>
      <c r="AG43" s="50">
        <f t="shared" si="57"/>
        <v>3600</v>
      </c>
      <c r="AH43" s="50">
        <f t="shared" si="58"/>
        <v>0.67</v>
      </c>
      <c r="AI43" s="21"/>
      <c r="AJ43" s="25">
        <f t="shared" si="59"/>
        <v>8172</v>
      </c>
      <c r="AK43" s="2"/>
    </row>
    <row r="44" spans="1:37" s="1" customFormat="1">
      <c r="A44" s="32"/>
      <c r="B44" s="13"/>
      <c r="C44" s="13"/>
      <c r="D44" s="15"/>
      <c r="E44" s="16"/>
      <c r="F44" s="35"/>
      <c r="G44" s="72"/>
      <c r="H44" s="51"/>
      <c r="I44" s="33"/>
      <c r="J44" s="33"/>
      <c r="K44" s="33"/>
      <c r="L44" s="33"/>
      <c r="M44" s="33"/>
      <c r="N44" s="35"/>
      <c r="O44" s="35"/>
      <c r="P44" s="68"/>
      <c r="Q44" s="64"/>
      <c r="R44" s="35"/>
      <c r="S44" s="13" t="s">
        <v>127</v>
      </c>
      <c r="T44" s="13" t="s">
        <v>128</v>
      </c>
      <c r="U44" s="15">
        <v>1</v>
      </c>
      <c r="V44" s="16" t="s">
        <v>129</v>
      </c>
      <c r="W44" s="17">
        <f t="shared" si="52"/>
        <v>15</v>
      </c>
      <c r="X44" s="51">
        <v>30</v>
      </c>
      <c r="Y44" s="51">
        <v>2</v>
      </c>
      <c r="Z44" s="51">
        <v>3</v>
      </c>
      <c r="AA44" s="51">
        <v>36</v>
      </c>
      <c r="AB44" s="51">
        <v>16</v>
      </c>
      <c r="AC44" s="51">
        <f t="shared" si="53"/>
        <v>108</v>
      </c>
      <c r="AD44" s="51">
        <f t="shared" si="54"/>
        <v>3240</v>
      </c>
      <c r="AE44" s="50">
        <f t="shared" si="55"/>
        <v>3240</v>
      </c>
      <c r="AF44" s="68">
        <f t="shared" si="56"/>
        <v>1440</v>
      </c>
      <c r="AG44" s="50">
        <f t="shared" si="57"/>
        <v>1800</v>
      </c>
      <c r="AH44" s="50">
        <f t="shared" si="58"/>
        <v>0.33</v>
      </c>
      <c r="AI44" s="21"/>
      <c r="AJ44" s="25">
        <f t="shared" si="59"/>
        <v>1440</v>
      </c>
      <c r="AK44" s="2"/>
    </row>
    <row r="45" spans="1:37" s="1" customFormat="1">
      <c r="A45" s="32"/>
      <c r="B45" s="13"/>
      <c r="C45" s="13"/>
      <c r="D45" s="15"/>
      <c r="E45" s="16"/>
      <c r="F45" s="35"/>
      <c r="G45" s="72"/>
      <c r="H45" s="51"/>
      <c r="I45" s="33"/>
      <c r="J45" s="33"/>
      <c r="K45" s="33"/>
      <c r="L45" s="33"/>
      <c r="M45" s="33"/>
      <c r="N45" s="35"/>
      <c r="O45" s="35"/>
      <c r="P45" s="68"/>
      <c r="Q45" s="64"/>
      <c r="R45" s="35"/>
      <c r="S45" s="13" t="s">
        <v>140</v>
      </c>
      <c r="T45" s="13" t="s">
        <v>141</v>
      </c>
      <c r="U45" s="15">
        <v>1</v>
      </c>
      <c r="V45" s="16" t="s">
        <v>78</v>
      </c>
      <c r="W45" s="17">
        <f t="shared" si="52"/>
        <v>15</v>
      </c>
      <c r="X45" s="51">
        <v>30</v>
      </c>
      <c r="Y45" s="51">
        <v>2</v>
      </c>
      <c r="Z45" s="51">
        <v>3</v>
      </c>
      <c r="AA45" s="51">
        <v>36</v>
      </c>
      <c r="AB45" s="51">
        <v>16</v>
      </c>
      <c r="AC45" s="51">
        <f t="shared" si="53"/>
        <v>108</v>
      </c>
      <c r="AD45" s="51">
        <f t="shared" si="54"/>
        <v>3240</v>
      </c>
      <c r="AE45" s="50">
        <f t="shared" si="55"/>
        <v>3240</v>
      </c>
      <c r="AF45" s="68">
        <f t="shared" si="56"/>
        <v>1440</v>
      </c>
      <c r="AG45" s="50">
        <f t="shared" si="57"/>
        <v>1800</v>
      </c>
      <c r="AH45" s="50">
        <f t="shared" si="58"/>
        <v>0.33</v>
      </c>
      <c r="AI45" s="21"/>
      <c r="AJ45" s="25">
        <f t="shared" si="59"/>
        <v>1440</v>
      </c>
      <c r="AK45" s="2"/>
    </row>
    <row r="46" spans="1:37" s="1" customFormat="1">
      <c r="A46" s="32"/>
      <c r="B46" s="36" t="s">
        <v>4</v>
      </c>
      <c r="C46" s="36"/>
      <c r="D46" s="37"/>
      <c r="E46" s="37"/>
      <c r="F46" s="35"/>
      <c r="G46" s="38">
        <f t="shared" ref="G46:R46" si="60">SUM(G34:G43)</f>
        <v>352</v>
      </c>
      <c r="H46" s="38">
        <f t="shared" si="60"/>
        <v>23</v>
      </c>
      <c r="I46" s="38">
        <f t="shared" si="60"/>
        <v>30</v>
      </c>
      <c r="J46" s="38">
        <f t="shared" si="60"/>
        <v>360</v>
      </c>
      <c r="K46" s="38">
        <f t="shared" si="60"/>
        <v>130</v>
      </c>
      <c r="L46" s="38">
        <f t="shared" si="60"/>
        <v>1080</v>
      </c>
      <c r="M46" s="38">
        <f t="shared" si="60"/>
        <v>38016</v>
      </c>
      <c r="N46" s="38">
        <f t="shared" si="60"/>
        <v>35904</v>
      </c>
      <c r="O46" s="38">
        <f t="shared" si="60"/>
        <v>13728</v>
      </c>
      <c r="P46" s="69">
        <f t="shared" si="60"/>
        <v>22176</v>
      </c>
      <c r="Q46" s="38">
        <f t="shared" si="60"/>
        <v>2112</v>
      </c>
      <c r="R46" s="39">
        <f t="shared" si="60"/>
        <v>3.83</v>
      </c>
      <c r="S46" s="19" t="s">
        <v>4</v>
      </c>
      <c r="T46" s="19"/>
      <c r="U46" s="20"/>
      <c r="V46" s="20"/>
      <c r="W46" s="17">
        <f t="shared" ref="W46" si="61">X46/Y46</f>
        <v>15</v>
      </c>
      <c r="X46" s="53">
        <f>SUM(X34:X45)</f>
        <v>450</v>
      </c>
      <c r="Y46" s="53">
        <f>SUM(Y34:Y45)</f>
        <v>30</v>
      </c>
      <c r="Z46" s="53">
        <f t="shared" ref="Z46:AH46" si="62">SUM(Z34:Z43)</f>
        <v>30</v>
      </c>
      <c r="AA46" s="53">
        <f t="shared" si="62"/>
        <v>360</v>
      </c>
      <c r="AB46" s="53">
        <f t="shared" si="62"/>
        <v>160</v>
      </c>
      <c r="AC46" s="53">
        <f t="shared" si="62"/>
        <v>1080</v>
      </c>
      <c r="AD46" s="53">
        <f t="shared" si="62"/>
        <v>42120</v>
      </c>
      <c r="AE46" s="53">
        <f t="shared" si="62"/>
        <v>42120</v>
      </c>
      <c r="AF46" s="69">
        <f t="shared" si="62"/>
        <v>18720</v>
      </c>
      <c r="AG46" s="53">
        <f t="shared" si="62"/>
        <v>23400</v>
      </c>
      <c r="AH46" s="54">
        <f t="shared" si="62"/>
        <v>4.33</v>
      </c>
      <c r="AI46" s="21"/>
      <c r="AJ46" s="25">
        <f t="shared" si="25"/>
        <v>40896</v>
      </c>
      <c r="AK46" s="2"/>
    </row>
    <row r="47" spans="1:37" s="1" customFormat="1">
      <c r="A47" s="28" t="s">
        <v>27</v>
      </c>
      <c r="B47" s="29"/>
      <c r="C47" s="29"/>
      <c r="D47" s="40"/>
      <c r="E47" s="40"/>
      <c r="F47" s="35"/>
      <c r="G47" s="40"/>
      <c r="H47" s="40"/>
      <c r="I47" s="40"/>
      <c r="J47" s="40"/>
      <c r="K47" s="40"/>
      <c r="L47" s="40"/>
      <c r="M47" s="33"/>
      <c r="N47" s="41"/>
      <c r="O47" s="35"/>
      <c r="P47" s="68"/>
      <c r="Q47" s="35"/>
      <c r="R47" s="35"/>
      <c r="S47" s="11"/>
      <c r="T47" s="11"/>
      <c r="U47" s="22"/>
      <c r="V47" s="22"/>
      <c r="W47" s="17"/>
      <c r="X47" s="55"/>
      <c r="Y47" s="55"/>
      <c r="Z47" s="55"/>
      <c r="AA47" s="55"/>
      <c r="AB47" s="55"/>
      <c r="AC47" s="55"/>
      <c r="AD47" s="51"/>
      <c r="AE47" s="56"/>
      <c r="AF47" s="68"/>
      <c r="AG47" s="50"/>
      <c r="AH47" s="50"/>
      <c r="AI47" s="21"/>
      <c r="AJ47" s="25">
        <f t="shared" si="25"/>
        <v>0</v>
      </c>
      <c r="AK47" s="2"/>
    </row>
    <row r="48" spans="1:37" s="1" customFormat="1" ht="22.5" customHeight="1">
      <c r="A48" s="32">
        <v>1</v>
      </c>
      <c r="B48" s="23" t="s">
        <v>109</v>
      </c>
      <c r="C48" s="23" t="s">
        <v>109</v>
      </c>
      <c r="D48" s="15">
        <v>1</v>
      </c>
      <c r="E48" s="16" t="s">
        <v>97</v>
      </c>
      <c r="F48" s="35">
        <f t="shared" ref="F48:F51" si="63">G48/H48</f>
        <v>14</v>
      </c>
      <c r="G48" s="72">
        <v>14</v>
      </c>
      <c r="H48" s="33">
        <v>1</v>
      </c>
      <c r="I48" s="33">
        <v>3</v>
      </c>
      <c r="J48" s="33">
        <v>36</v>
      </c>
      <c r="K48" s="33">
        <v>13</v>
      </c>
      <c r="L48" s="33">
        <f>J48*I48</f>
        <v>108</v>
      </c>
      <c r="M48" s="33">
        <f>G48*L48</f>
        <v>1512</v>
      </c>
      <c r="N48" s="35">
        <f>O48+P48</f>
        <v>1428</v>
      </c>
      <c r="O48" s="35">
        <f>G48*I48*K48</f>
        <v>546</v>
      </c>
      <c r="P48" s="68">
        <f>(G48*I48*(J48-K48))-Q48</f>
        <v>882</v>
      </c>
      <c r="Q48" s="64">
        <f>G48*I48*2</f>
        <v>84</v>
      </c>
      <c r="R48" s="35">
        <f>ROUND(H48*I48/18,2)</f>
        <v>0.17</v>
      </c>
      <c r="S48" s="23" t="s">
        <v>109</v>
      </c>
      <c r="T48" s="23" t="s">
        <v>109</v>
      </c>
      <c r="U48" s="15">
        <v>1</v>
      </c>
      <c r="V48" s="16" t="s">
        <v>97</v>
      </c>
      <c r="W48" s="17">
        <f t="shared" ref="W48:W50" si="64">X48/Y48</f>
        <v>15</v>
      </c>
      <c r="X48" s="51">
        <v>30</v>
      </c>
      <c r="Y48" s="51">
        <v>2</v>
      </c>
      <c r="Z48" s="51">
        <v>3</v>
      </c>
      <c r="AA48" s="51">
        <v>36</v>
      </c>
      <c r="AB48" s="51">
        <v>16</v>
      </c>
      <c r="AC48" s="51">
        <f>AA48*Z48</f>
        <v>108</v>
      </c>
      <c r="AD48" s="51">
        <f>X48*AC48</f>
        <v>3240</v>
      </c>
      <c r="AE48" s="50">
        <f>AF48+AG48</f>
        <v>3240</v>
      </c>
      <c r="AF48" s="68">
        <f>X48*Z48*AB48</f>
        <v>1440</v>
      </c>
      <c r="AG48" s="50">
        <f>X48*Z48*(AA48-AB48)</f>
        <v>1800</v>
      </c>
      <c r="AH48" s="50">
        <f>ROUND(Y48*Z48/18,2)</f>
        <v>0.33</v>
      </c>
      <c r="AI48" s="21"/>
      <c r="AJ48" s="25">
        <f t="shared" si="25"/>
        <v>2322</v>
      </c>
      <c r="AK48" s="2"/>
    </row>
    <row r="49" spans="1:37" s="1" customFormat="1" ht="22.5" customHeight="1">
      <c r="A49" s="32">
        <v>2</v>
      </c>
      <c r="B49" s="23" t="s">
        <v>110</v>
      </c>
      <c r="C49" s="14" t="s">
        <v>111</v>
      </c>
      <c r="D49" s="15">
        <v>1</v>
      </c>
      <c r="E49" s="16" t="s">
        <v>112</v>
      </c>
      <c r="F49" s="35">
        <f t="shared" si="63"/>
        <v>11</v>
      </c>
      <c r="G49" s="72">
        <v>11</v>
      </c>
      <c r="H49" s="33">
        <v>1</v>
      </c>
      <c r="I49" s="33">
        <v>3</v>
      </c>
      <c r="J49" s="33">
        <v>36</v>
      </c>
      <c r="K49" s="33">
        <v>13</v>
      </c>
      <c r="L49" s="33">
        <f t="shared" ref="L49:L51" si="65">J49*I49</f>
        <v>108</v>
      </c>
      <c r="M49" s="33">
        <f t="shared" ref="M49:M51" si="66">G49*L49</f>
        <v>1188</v>
      </c>
      <c r="N49" s="35">
        <f t="shared" ref="N49:N51" si="67">O49+P49</f>
        <v>1122</v>
      </c>
      <c r="O49" s="35">
        <f t="shared" ref="O49:O51" si="68">G49*I49*K49</f>
        <v>429</v>
      </c>
      <c r="P49" s="68">
        <f t="shared" ref="P49:P51" si="69">(G49*I49*(J49-K49))-Q49</f>
        <v>693</v>
      </c>
      <c r="Q49" s="64">
        <f t="shared" ref="Q49:Q51" si="70">G49*I49*2</f>
        <v>66</v>
      </c>
      <c r="R49" s="35">
        <f t="shared" ref="R49:R51" si="71">ROUND(H49*I49/18,2)</f>
        <v>0.17</v>
      </c>
      <c r="S49" s="23" t="s">
        <v>110</v>
      </c>
      <c r="T49" s="14" t="s">
        <v>111</v>
      </c>
      <c r="U49" s="15">
        <v>1</v>
      </c>
      <c r="V49" s="16" t="s">
        <v>112</v>
      </c>
      <c r="W49" s="17">
        <f t="shared" si="64"/>
        <v>15</v>
      </c>
      <c r="X49" s="51">
        <v>15</v>
      </c>
      <c r="Y49" s="51">
        <v>1</v>
      </c>
      <c r="Z49" s="51">
        <v>3</v>
      </c>
      <c r="AA49" s="51">
        <v>36</v>
      </c>
      <c r="AB49" s="51">
        <v>16</v>
      </c>
      <c r="AC49" s="51">
        <f t="shared" ref="AC49:AC50" si="72">AA49*Z49</f>
        <v>108</v>
      </c>
      <c r="AD49" s="51">
        <f t="shared" ref="AD49:AD50" si="73">X49*AC49</f>
        <v>1620</v>
      </c>
      <c r="AE49" s="50">
        <f t="shared" ref="AE49:AE50" si="74">AF49+AG49</f>
        <v>1620</v>
      </c>
      <c r="AF49" s="68">
        <f t="shared" ref="AF49:AF50" si="75">X49*Z49*AB49</f>
        <v>720</v>
      </c>
      <c r="AG49" s="50">
        <f t="shared" ref="AG49:AG50" si="76">X49*Z49*(AA49-AB49)</f>
        <v>900</v>
      </c>
      <c r="AH49" s="50">
        <f t="shared" ref="AH49:AH50" si="77">ROUND(Y49*Z49/18,2)</f>
        <v>0.17</v>
      </c>
      <c r="AI49" s="21"/>
      <c r="AJ49" s="25">
        <f t="shared" ref="AJ49:AJ50" si="78">P49+AF49</f>
        <v>1413</v>
      </c>
      <c r="AK49" s="2"/>
    </row>
    <row r="50" spans="1:37" s="1" customFormat="1" ht="22.5" customHeight="1">
      <c r="A50" s="32">
        <v>3</v>
      </c>
      <c r="B50" s="23" t="s">
        <v>113</v>
      </c>
      <c r="C50" s="14" t="s">
        <v>114</v>
      </c>
      <c r="D50" s="15">
        <v>1</v>
      </c>
      <c r="E50" s="16" t="s">
        <v>69</v>
      </c>
      <c r="F50" s="35">
        <f t="shared" si="63"/>
        <v>14</v>
      </c>
      <c r="G50" s="72">
        <v>14</v>
      </c>
      <c r="H50" s="33">
        <v>1</v>
      </c>
      <c r="I50" s="33">
        <v>3</v>
      </c>
      <c r="J50" s="33">
        <v>36</v>
      </c>
      <c r="K50" s="33">
        <v>13</v>
      </c>
      <c r="L50" s="33">
        <f t="shared" si="65"/>
        <v>108</v>
      </c>
      <c r="M50" s="33">
        <f t="shared" si="66"/>
        <v>1512</v>
      </c>
      <c r="N50" s="35">
        <f t="shared" si="67"/>
        <v>1428</v>
      </c>
      <c r="O50" s="35">
        <f t="shared" si="68"/>
        <v>546</v>
      </c>
      <c r="P50" s="68">
        <f t="shared" si="69"/>
        <v>882</v>
      </c>
      <c r="Q50" s="64">
        <f t="shared" si="70"/>
        <v>84</v>
      </c>
      <c r="R50" s="35">
        <f t="shared" si="71"/>
        <v>0.17</v>
      </c>
      <c r="S50" s="23" t="s">
        <v>113</v>
      </c>
      <c r="T50" s="14" t="s">
        <v>114</v>
      </c>
      <c r="U50" s="15">
        <v>1</v>
      </c>
      <c r="V50" s="16" t="s">
        <v>69</v>
      </c>
      <c r="W50" s="17">
        <f t="shared" si="64"/>
        <v>15</v>
      </c>
      <c r="X50" s="51">
        <v>15</v>
      </c>
      <c r="Y50" s="51">
        <v>1</v>
      </c>
      <c r="Z50" s="51">
        <v>3</v>
      </c>
      <c r="AA50" s="51">
        <v>36</v>
      </c>
      <c r="AB50" s="51">
        <v>16</v>
      </c>
      <c r="AC50" s="51">
        <f t="shared" si="72"/>
        <v>108</v>
      </c>
      <c r="AD50" s="51">
        <f t="shared" si="73"/>
        <v>1620</v>
      </c>
      <c r="AE50" s="50">
        <f t="shared" si="74"/>
        <v>1620</v>
      </c>
      <c r="AF50" s="68">
        <f t="shared" si="75"/>
        <v>720</v>
      </c>
      <c r="AG50" s="50">
        <f t="shared" si="76"/>
        <v>900</v>
      </c>
      <c r="AH50" s="50">
        <f t="shared" si="77"/>
        <v>0.17</v>
      </c>
      <c r="AI50" s="21"/>
      <c r="AJ50" s="25">
        <f t="shared" si="78"/>
        <v>1602</v>
      </c>
      <c r="AK50" s="2"/>
    </row>
    <row r="51" spans="1:37" s="1" customFormat="1" ht="60">
      <c r="A51" s="32">
        <v>4</v>
      </c>
      <c r="B51" s="27" t="s">
        <v>115</v>
      </c>
      <c r="C51" s="23" t="s">
        <v>115</v>
      </c>
      <c r="D51" s="15">
        <v>1</v>
      </c>
      <c r="E51" s="16" t="s">
        <v>112</v>
      </c>
      <c r="F51" s="35">
        <f t="shared" si="63"/>
        <v>9</v>
      </c>
      <c r="G51" s="72">
        <v>18</v>
      </c>
      <c r="H51" s="33">
        <v>2</v>
      </c>
      <c r="I51" s="33">
        <v>3</v>
      </c>
      <c r="J51" s="33">
        <v>36</v>
      </c>
      <c r="K51" s="33">
        <v>13</v>
      </c>
      <c r="L51" s="33">
        <f t="shared" si="65"/>
        <v>108</v>
      </c>
      <c r="M51" s="33">
        <f t="shared" si="66"/>
        <v>1944</v>
      </c>
      <c r="N51" s="35">
        <f t="shared" si="67"/>
        <v>1836</v>
      </c>
      <c r="O51" s="35">
        <f t="shared" si="68"/>
        <v>702</v>
      </c>
      <c r="P51" s="68">
        <f t="shared" si="69"/>
        <v>1134</v>
      </c>
      <c r="Q51" s="64">
        <f t="shared" si="70"/>
        <v>108</v>
      </c>
      <c r="R51" s="35">
        <f t="shared" si="71"/>
        <v>0.33</v>
      </c>
      <c r="S51" s="23"/>
      <c r="T51" s="14"/>
      <c r="U51" s="15"/>
      <c r="V51" s="16"/>
      <c r="W51" s="17"/>
      <c r="X51" s="51"/>
      <c r="Y51" s="51"/>
      <c r="Z51" s="51"/>
      <c r="AA51" s="51"/>
      <c r="AB51" s="51"/>
      <c r="AC51" s="51"/>
      <c r="AD51" s="51"/>
      <c r="AE51" s="50"/>
      <c r="AF51" s="68"/>
      <c r="AG51" s="50">
        <f>X51*Z51*(AA51-AB51)</f>
        <v>0</v>
      </c>
      <c r="AH51" s="50">
        <f>ROUND(Y51*Z51/18,2)</f>
        <v>0</v>
      </c>
      <c r="AI51" s="21"/>
      <c r="AJ51" s="25"/>
      <c r="AK51" s="2"/>
    </row>
    <row r="52" spans="1:37" s="1" customFormat="1">
      <c r="A52" s="32"/>
      <c r="B52" s="36" t="s">
        <v>4</v>
      </c>
      <c r="C52" s="36"/>
      <c r="D52" s="37"/>
      <c r="E52" s="37"/>
      <c r="F52" s="37"/>
      <c r="G52" s="38">
        <f t="shared" ref="G52:R52" si="79">SUM(G48:G51)</f>
        <v>57</v>
      </c>
      <c r="H52" s="38">
        <f t="shared" si="79"/>
        <v>5</v>
      </c>
      <c r="I52" s="38">
        <f t="shared" si="79"/>
        <v>12</v>
      </c>
      <c r="J52" s="38">
        <f t="shared" si="79"/>
        <v>144</v>
      </c>
      <c r="K52" s="38">
        <f t="shared" si="79"/>
        <v>52</v>
      </c>
      <c r="L52" s="38">
        <f t="shared" si="79"/>
        <v>432</v>
      </c>
      <c r="M52" s="38">
        <f t="shared" si="79"/>
        <v>6156</v>
      </c>
      <c r="N52" s="38">
        <f t="shared" si="79"/>
        <v>5814</v>
      </c>
      <c r="O52" s="38">
        <f t="shared" si="79"/>
        <v>2223</v>
      </c>
      <c r="P52" s="69">
        <f t="shared" si="79"/>
        <v>3591</v>
      </c>
      <c r="Q52" s="38">
        <f t="shared" si="79"/>
        <v>342</v>
      </c>
      <c r="R52" s="39">
        <f t="shared" si="79"/>
        <v>0.84000000000000008</v>
      </c>
      <c r="S52" s="19" t="s">
        <v>4</v>
      </c>
      <c r="T52" s="19"/>
      <c r="U52" s="20"/>
      <c r="V52" s="20"/>
      <c r="W52" s="20"/>
      <c r="X52" s="53">
        <f t="shared" ref="X52:AH52" si="80">SUM(X48:X51)</f>
        <v>60</v>
      </c>
      <c r="Y52" s="53">
        <f t="shared" si="80"/>
        <v>4</v>
      </c>
      <c r="Z52" s="53">
        <f t="shared" si="80"/>
        <v>9</v>
      </c>
      <c r="AA52" s="53">
        <f t="shared" si="80"/>
        <v>108</v>
      </c>
      <c r="AB52" s="53">
        <f t="shared" si="80"/>
        <v>48</v>
      </c>
      <c r="AC52" s="53">
        <f t="shared" si="80"/>
        <v>324</v>
      </c>
      <c r="AD52" s="53">
        <f t="shared" si="80"/>
        <v>6480</v>
      </c>
      <c r="AE52" s="53">
        <f t="shared" si="80"/>
        <v>6480</v>
      </c>
      <c r="AF52" s="69">
        <f t="shared" si="80"/>
        <v>2880</v>
      </c>
      <c r="AG52" s="53">
        <f t="shared" si="80"/>
        <v>3600</v>
      </c>
      <c r="AH52" s="54">
        <f t="shared" si="80"/>
        <v>0.67</v>
      </c>
      <c r="AI52" s="21"/>
      <c r="AJ52" s="25">
        <f t="shared" si="25"/>
        <v>6471</v>
      </c>
      <c r="AK52" s="2"/>
    </row>
    <row r="53" spans="1:37" s="1" customFormat="1">
      <c r="A53" s="32"/>
      <c r="B53" s="36" t="s">
        <v>7</v>
      </c>
      <c r="C53" s="36"/>
      <c r="D53" s="37"/>
      <c r="E53" s="37"/>
      <c r="F53" s="37"/>
      <c r="G53" s="38">
        <f t="shared" ref="G53:R53" si="81">G22+G32+G46+G52</f>
        <v>2279</v>
      </c>
      <c r="H53" s="38">
        <f t="shared" si="81"/>
        <v>167</v>
      </c>
      <c r="I53" s="38">
        <f t="shared" si="81"/>
        <v>121</v>
      </c>
      <c r="J53" s="38">
        <f t="shared" si="81"/>
        <v>1368</v>
      </c>
      <c r="K53" s="38">
        <f t="shared" si="81"/>
        <v>494</v>
      </c>
      <c r="L53" s="38">
        <f t="shared" si="81"/>
        <v>4356</v>
      </c>
      <c r="M53" s="38">
        <f t="shared" si="81"/>
        <v>274932</v>
      </c>
      <c r="N53" s="38">
        <f t="shared" si="81"/>
        <v>259658</v>
      </c>
      <c r="O53" s="38">
        <f t="shared" si="81"/>
        <v>99281</v>
      </c>
      <c r="P53" s="38">
        <f t="shared" si="81"/>
        <v>160377</v>
      </c>
      <c r="Q53" s="38">
        <f t="shared" si="81"/>
        <v>15274</v>
      </c>
      <c r="R53" s="39">
        <f t="shared" si="81"/>
        <v>31.179999999999996</v>
      </c>
      <c r="S53" s="19" t="s">
        <v>7</v>
      </c>
      <c r="T53" s="19"/>
      <c r="U53" s="20"/>
      <c r="V53" s="20"/>
      <c r="W53" s="20"/>
      <c r="X53" s="53">
        <f>X22+X32+X46+X52</f>
        <v>2322</v>
      </c>
      <c r="Y53" s="53">
        <f t="shared" ref="Y53:AJ53" si="82">Y22+Y32+Y46+Y52</f>
        <v>155</v>
      </c>
      <c r="Z53" s="53">
        <f t="shared" si="82"/>
        <v>119</v>
      </c>
      <c r="AA53" s="53">
        <f t="shared" si="82"/>
        <v>1332</v>
      </c>
      <c r="AB53" s="53">
        <f t="shared" si="82"/>
        <v>592</v>
      </c>
      <c r="AC53" s="53">
        <f t="shared" si="82"/>
        <v>4284</v>
      </c>
      <c r="AD53" s="53">
        <f t="shared" si="82"/>
        <v>268056</v>
      </c>
      <c r="AE53" s="53">
        <f t="shared" si="82"/>
        <v>268056</v>
      </c>
      <c r="AF53" s="53">
        <f t="shared" si="82"/>
        <v>119136</v>
      </c>
      <c r="AG53" s="53">
        <f t="shared" si="82"/>
        <v>148920</v>
      </c>
      <c r="AH53" s="53">
        <f>AH22+AH32+AH46+AH52</f>
        <v>27.61</v>
      </c>
      <c r="AI53" s="53">
        <f t="shared" si="82"/>
        <v>0</v>
      </c>
      <c r="AJ53" s="53">
        <f t="shared" si="82"/>
        <v>278694</v>
      </c>
      <c r="AK53" s="2"/>
    </row>
    <row r="54" spans="1:37" s="1" customFormat="1">
      <c r="A54" s="42"/>
      <c r="B54" s="30" t="s">
        <v>35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2" t="s">
        <v>35</v>
      </c>
      <c r="T54" s="2"/>
      <c r="U54" s="2"/>
      <c r="V54" s="2"/>
      <c r="W54" s="2"/>
      <c r="X54" s="26">
        <f>X53-G53</f>
        <v>43</v>
      </c>
      <c r="Y54" s="26"/>
      <c r="Z54" s="26"/>
      <c r="AA54" s="26"/>
      <c r="AB54" s="26"/>
      <c r="AC54" s="26"/>
      <c r="AD54" s="26">
        <f t="shared" ref="AD54:AG54" si="83">AD53-M53</f>
        <v>-6876</v>
      </c>
      <c r="AE54" s="26">
        <f t="shared" si="83"/>
        <v>8398</v>
      </c>
      <c r="AF54" s="26">
        <f t="shared" si="83"/>
        <v>19855</v>
      </c>
      <c r="AG54" s="26">
        <f t="shared" si="83"/>
        <v>-11457</v>
      </c>
      <c r="AH54" s="26">
        <f t="shared" ref="AH54" si="84">AH53-R53</f>
        <v>-3.5699999999999967</v>
      </c>
      <c r="AI54" s="2"/>
      <c r="AJ54" s="24">
        <f>AJ53-AI53</f>
        <v>278694</v>
      </c>
      <c r="AK54" s="2"/>
    </row>
    <row r="55" spans="1:37" s="1" customFormat="1">
      <c r="A55" s="42"/>
      <c r="B55" s="60" t="s">
        <v>37</v>
      </c>
      <c r="C55" s="60"/>
      <c r="D55" s="60"/>
      <c r="E55" s="60"/>
      <c r="F55" s="60"/>
      <c r="G55" s="61">
        <f>G53+бюджет!G90+платные!G25</f>
        <v>4151</v>
      </c>
      <c r="H55" s="61">
        <f>H53+бюджет!H90+платные!H25</f>
        <v>388</v>
      </c>
      <c r="I55" s="61">
        <f>I53+бюджет!I90+платные!I25</f>
        <v>333</v>
      </c>
      <c r="J55" s="61"/>
      <c r="K55" s="61"/>
      <c r="L55" s="61"/>
      <c r="M55" s="61">
        <f>M53+бюджет!M90+платные!M25</f>
        <v>578032</v>
      </c>
      <c r="N55" s="61">
        <f>N53+бюджет!N90+платные!N25</f>
        <v>562758</v>
      </c>
      <c r="O55" s="61">
        <f>O53+бюджет!O90+платные!O25</f>
        <v>233913</v>
      </c>
      <c r="P55" s="61">
        <f>P53+бюджет!P90+платные!P25</f>
        <v>328845</v>
      </c>
      <c r="Q55" s="61"/>
      <c r="R55" s="65">
        <f>R53+бюджет!Q90+платные!Q25</f>
        <v>83.12</v>
      </c>
      <c r="S55" s="61"/>
      <c r="T55" s="61"/>
      <c r="U55" s="61"/>
      <c r="V55" s="61"/>
      <c r="W55" s="61"/>
      <c r="X55" s="61">
        <f>X53+бюджет!W90+платные!W25</f>
        <v>4127</v>
      </c>
      <c r="Y55" s="61"/>
      <c r="Z55" s="61"/>
      <c r="AA55" s="61"/>
      <c r="AB55" s="61"/>
      <c r="AC55" s="61"/>
      <c r="AD55" s="61">
        <f>AD53+бюджет!AC90+платные!AC25</f>
        <v>676620</v>
      </c>
      <c r="AE55" s="61">
        <f>AE53+бюджет!AD90+платные!AD25</f>
        <v>676620</v>
      </c>
      <c r="AF55" s="61">
        <f>AF53+бюджет!AE90+платные!AE25</f>
        <v>300720</v>
      </c>
      <c r="AG55" s="61">
        <f>AG53+бюджет!AF90+платные!AF25</f>
        <v>375900</v>
      </c>
      <c r="AH55" s="65">
        <f>AH53+бюджет!AG90+платные!AG25</f>
        <v>83.179999999999993</v>
      </c>
      <c r="AI55" s="61">
        <f>AI53+бюджет!AH90+платные!AH25</f>
        <v>0</v>
      </c>
      <c r="AJ55" s="61">
        <f>AJ53+бюджет!AI90+платные!AI25</f>
        <v>620234</v>
      </c>
    </row>
    <row r="56" spans="1:37" s="1" customFormat="1">
      <c r="A56" s="6"/>
      <c r="B56" s="7" t="s">
        <v>47</v>
      </c>
      <c r="C56" s="7"/>
      <c r="D56" s="7"/>
      <c r="E56" s="7"/>
      <c r="F56" s="7"/>
      <c r="G56" s="70">
        <f>G55-платные!G25</f>
        <v>4093</v>
      </c>
      <c r="H56" s="70">
        <f>H55-платные!H25</f>
        <v>380</v>
      </c>
      <c r="I56" s="70">
        <f>I55-платные!I25</f>
        <v>321</v>
      </c>
      <c r="J56" s="70"/>
      <c r="K56" s="70"/>
      <c r="L56" s="70"/>
      <c r="M56" s="70">
        <f>M55-платные!M25</f>
        <v>573048</v>
      </c>
      <c r="N56" s="70">
        <f>N55-платные!N25</f>
        <v>557774</v>
      </c>
      <c r="O56" s="70">
        <f>O55-платные!O25</f>
        <v>231777</v>
      </c>
      <c r="P56" s="70">
        <f>P55-платные!P25</f>
        <v>325997</v>
      </c>
      <c r="Q56" s="70"/>
      <c r="R56" s="71">
        <f>R55-платные!Q25</f>
        <v>81.900000000000006</v>
      </c>
      <c r="S56" s="70"/>
      <c r="T56" s="70"/>
      <c r="U56" s="70"/>
      <c r="V56" s="70"/>
      <c r="W56" s="70"/>
      <c r="X56" s="70">
        <f>X55-платные!W25</f>
        <v>4075</v>
      </c>
      <c r="Y56" s="70"/>
      <c r="Z56" s="70"/>
      <c r="AA56" s="70"/>
      <c r="AB56" s="70"/>
      <c r="AC56" s="70"/>
      <c r="AD56" s="70">
        <f>AD55-платные!AC25</f>
        <v>670356</v>
      </c>
      <c r="AE56" s="70">
        <f>AE55-платные!AD25</f>
        <v>670356</v>
      </c>
      <c r="AF56" s="70">
        <f>AF55-платные!AE25</f>
        <v>297936</v>
      </c>
      <c r="AG56" s="70">
        <f>AG55-платные!AF25</f>
        <v>372420</v>
      </c>
      <c r="AH56" s="71">
        <f>AH53+бюджет!AG90</f>
        <v>81.91</v>
      </c>
      <c r="AI56" s="70"/>
      <c r="AJ56" s="70"/>
    </row>
    <row r="57" spans="1:37" s="1" customFormat="1">
      <c r="A57" s="6"/>
      <c r="B57" s="7" t="s">
        <v>33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8"/>
      <c r="O57" s="8"/>
      <c r="P57" s="8"/>
      <c r="Q57" s="8"/>
      <c r="R57" s="9"/>
    </row>
    <row r="58" spans="1:37" s="1" customFormat="1">
      <c r="O58" s="5"/>
      <c r="P58" s="5"/>
      <c r="Q58" s="5"/>
    </row>
  </sheetData>
  <mergeCells count="34">
    <mergeCell ref="AK2:AK3"/>
    <mergeCell ref="N2:P2"/>
    <mergeCell ref="A1:R1"/>
    <mergeCell ref="S1:A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C2:AC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D2:AD3"/>
    <mergeCell ref="AE2:AG2"/>
    <mergeCell ref="AH2:AH3"/>
    <mergeCell ref="AI2:AI3"/>
    <mergeCell ref="AJ2:AJ3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3"/>
  <sheetViews>
    <sheetView view="pageBreakPreview" topLeftCell="C34" zoomScaleNormal="100" zoomScaleSheetLayoutView="100" workbookViewId="0">
      <selection activeCell="W45" sqref="W45"/>
    </sheetView>
  </sheetViews>
  <sheetFormatPr defaultRowHeight="15"/>
  <cols>
    <col min="1" max="1" width="3.28515625" customWidth="1"/>
    <col min="2" max="2" width="16.85546875" customWidth="1"/>
    <col min="3" max="3" width="6.7109375" customWidth="1"/>
    <col min="4" max="4" width="6" customWidth="1"/>
    <col min="5" max="5" width="7.140625" customWidth="1"/>
    <col min="6" max="6" width="6.5703125" customWidth="1"/>
    <col min="7" max="7" width="6.42578125" customWidth="1"/>
    <col min="8" max="8" width="6.85546875" customWidth="1"/>
    <col min="9" max="9" width="6.42578125" customWidth="1"/>
    <col min="10" max="10" width="7.28515625" customWidth="1"/>
    <col min="11" max="11" width="6" customWidth="1"/>
    <col min="12" max="12" width="6.42578125" customWidth="1"/>
    <col min="13" max="13" width="6.7109375" customWidth="1"/>
    <col min="14" max="14" width="7.7109375" customWidth="1"/>
    <col min="15" max="15" width="8.140625" customWidth="1"/>
    <col min="16" max="16" width="8" customWidth="1"/>
    <col min="17" max="17" width="5.85546875" customWidth="1"/>
    <col min="19" max="19" width="7.42578125" customWidth="1"/>
    <col min="20" max="20" width="5.42578125" customWidth="1"/>
    <col min="21" max="21" width="7.28515625" customWidth="1"/>
    <col min="22" max="22" width="8" customWidth="1"/>
    <col min="23" max="23" width="6.85546875" style="59" customWidth="1"/>
    <col min="24" max="24" width="9.140625" style="59"/>
    <col min="25" max="25" width="8.140625" style="59" customWidth="1"/>
    <col min="26" max="26" width="7.5703125" style="59" customWidth="1"/>
    <col min="27" max="32" width="9.140625" style="59"/>
    <col min="33" max="33" width="7.28515625" style="59" customWidth="1"/>
    <col min="34" max="34" width="7.28515625" customWidth="1"/>
  </cols>
  <sheetData>
    <row r="1" spans="1:35" s="1" customFormat="1" ht="16.5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 t="s">
        <v>30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</row>
    <row r="2" spans="1:35" s="3" customFormat="1" ht="57" customHeight="1">
      <c r="A2" s="102" t="s">
        <v>0</v>
      </c>
      <c r="B2" s="102" t="s">
        <v>1</v>
      </c>
      <c r="C2" s="102" t="s">
        <v>8</v>
      </c>
      <c r="D2" s="102" t="s">
        <v>22</v>
      </c>
      <c r="E2" s="102" t="s">
        <v>9</v>
      </c>
      <c r="F2" s="102" t="s">
        <v>6</v>
      </c>
      <c r="G2" s="89" t="s">
        <v>17</v>
      </c>
      <c r="H2" s="89" t="s">
        <v>2</v>
      </c>
      <c r="I2" s="89" t="s">
        <v>20</v>
      </c>
      <c r="J2" s="89" t="s">
        <v>18</v>
      </c>
      <c r="K2" s="89" t="s">
        <v>19</v>
      </c>
      <c r="L2" s="89" t="s">
        <v>21</v>
      </c>
      <c r="M2" s="89" t="s">
        <v>11</v>
      </c>
      <c r="N2" s="97" t="s">
        <v>23</v>
      </c>
      <c r="O2" s="98"/>
      <c r="P2" s="99"/>
      <c r="Q2" s="91" t="s">
        <v>15</v>
      </c>
      <c r="R2" s="93" t="s">
        <v>1</v>
      </c>
      <c r="S2" s="93" t="s">
        <v>8</v>
      </c>
      <c r="T2" s="93" t="s">
        <v>22</v>
      </c>
      <c r="U2" s="93" t="s">
        <v>9</v>
      </c>
      <c r="V2" s="93" t="s">
        <v>6</v>
      </c>
      <c r="W2" s="108" t="s">
        <v>17</v>
      </c>
      <c r="X2" s="108" t="s">
        <v>2</v>
      </c>
      <c r="Y2" s="108" t="s">
        <v>20</v>
      </c>
      <c r="Z2" s="108" t="s">
        <v>18</v>
      </c>
      <c r="AA2" s="108" t="s">
        <v>19</v>
      </c>
      <c r="AB2" s="108" t="s">
        <v>21</v>
      </c>
      <c r="AC2" s="108" t="s">
        <v>11</v>
      </c>
      <c r="AD2" s="110" t="s">
        <v>23</v>
      </c>
      <c r="AE2" s="111"/>
      <c r="AF2" s="112"/>
      <c r="AG2" s="105" t="s">
        <v>15</v>
      </c>
      <c r="AH2" s="107" t="s">
        <v>29</v>
      </c>
      <c r="AI2" s="107" t="s">
        <v>28</v>
      </c>
    </row>
    <row r="3" spans="1:35" s="4" customFormat="1" ht="67.5" customHeight="1">
      <c r="A3" s="103"/>
      <c r="B3" s="103"/>
      <c r="C3" s="104"/>
      <c r="D3" s="103"/>
      <c r="E3" s="103"/>
      <c r="F3" s="103"/>
      <c r="G3" s="90"/>
      <c r="H3" s="90"/>
      <c r="I3" s="90"/>
      <c r="J3" s="90"/>
      <c r="K3" s="90"/>
      <c r="L3" s="90"/>
      <c r="M3" s="90"/>
      <c r="N3" s="27" t="s">
        <v>12</v>
      </c>
      <c r="O3" s="27" t="s">
        <v>10</v>
      </c>
      <c r="P3" s="27" t="s">
        <v>14</v>
      </c>
      <c r="Q3" s="92"/>
      <c r="R3" s="94"/>
      <c r="S3" s="94"/>
      <c r="T3" s="94"/>
      <c r="U3" s="94"/>
      <c r="V3" s="94"/>
      <c r="W3" s="109"/>
      <c r="X3" s="109"/>
      <c r="Y3" s="109"/>
      <c r="Z3" s="109"/>
      <c r="AA3" s="109"/>
      <c r="AB3" s="109"/>
      <c r="AC3" s="109"/>
      <c r="AD3" s="45" t="s">
        <v>12</v>
      </c>
      <c r="AE3" s="45" t="s">
        <v>10</v>
      </c>
      <c r="AF3" s="45" t="s">
        <v>14</v>
      </c>
      <c r="AG3" s="106"/>
      <c r="AH3" s="107"/>
      <c r="AI3" s="107"/>
    </row>
    <row r="4" spans="1:35" s="1" customFormat="1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0"/>
      <c r="Q4" s="31"/>
      <c r="R4" s="11"/>
      <c r="S4" s="11"/>
      <c r="T4" s="11"/>
      <c r="U4" s="11"/>
      <c r="V4" s="11"/>
      <c r="W4" s="46"/>
      <c r="X4" s="46"/>
      <c r="Y4" s="46"/>
      <c r="Z4" s="46"/>
      <c r="AA4" s="46"/>
      <c r="AB4" s="46"/>
      <c r="AC4" s="46"/>
      <c r="AD4" s="47"/>
      <c r="AE4" s="47"/>
      <c r="AF4" s="47"/>
      <c r="AG4" s="48"/>
      <c r="AH4" s="12"/>
      <c r="AI4" s="2"/>
    </row>
    <row r="5" spans="1:35" s="1" customFormat="1">
      <c r="A5" s="32">
        <v>1</v>
      </c>
      <c r="B5" s="32" t="s">
        <v>49</v>
      </c>
      <c r="C5" s="30" t="s">
        <v>50</v>
      </c>
      <c r="D5" s="33">
        <v>1</v>
      </c>
      <c r="E5" s="34" t="s">
        <v>24</v>
      </c>
      <c r="F5" s="35">
        <v>10</v>
      </c>
      <c r="G5" s="33">
        <v>96</v>
      </c>
      <c r="H5" s="33">
        <v>10</v>
      </c>
      <c r="I5" s="33">
        <v>4</v>
      </c>
      <c r="J5" s="33">
        <v>36</v>
      </c>
      <c r="K5" s="33">
        <v>16</v>
      </c>
      <c r="L5" s="33">
        <f>J5*I5</f>
        <v>144</v>
      </c>
      <c r="M5" s="33">
        <f>G5*L5</f>
        <v>13824</v>
      </c>
      <c r="N5" s="35">
        <f>O5+P5</f>
        <v>13824</v>
      </c>
      <c r="O5" s="35">
        <f>G5*I5*K5</f>
        <v>6144</v>
      </c>
      <c r="P5" s="35">
        <f>G5*I5*(J5-K5)</f>
        <v>7680</v>
      </c>
      <c r="Q5" s="35">
        <f>ROUND(H5*I5/18,2)</f>
        <v>2.2200000000000002</v>
      </c>
      <c r="R5" s="75" t="s">
        <v>49</v>
      </c>
      <c r="S5" s="76" t="s">
        <v>50</v>
      </c>
      <c r="T5" s="77">
        <v>1</v>
      </c>
      <c r="U5" s="78" t="s">
        <v>51</v>
      </c>
      <c r="V5" s="17">
        <f t="shared" ref="V5:V37" si="0">W5/X5</f>
        <v>10.818181818181818</v>
      </c>
      <c r="W5" s="51">
        <v>119</v>
      </c>
      <c r="X5" s="51">
        <v>11</v>
      </c>
      <c r="Y5" s="51">
        <v>4</v>
      </c>
      <c r="Z5" s="51">
        <v>36</v>
      </c>
      <c r="AA5" s="51">
        <v>16</v>
      </c>
      <c r="AB5" s="51">
        <f>Z5*Y5</f>
        <v>144</v>
      </c>
      <c r="AC5" s="51">
        <f>W5*AB5</f>
        <v>17136</v>
      </c>
      <c r="AD5" s="50">
        <f>AE5+AF5</f>
        <v>17136</v>
      </c>
      <c r="AE5" s="50">
        <f>W5*Y5*AA5</f>
        <v>7616</v>
      </c>
      <c r="AF5" s="50">
        <f>W5*Y5*(Z5-AA5)</f>
        <v>9520</v>
      </c>
      <c r="AG5" s="50">
        <f>ROUND(X5*Y5/18,2)</f>
        <v>2.44</v>
      </c>
      <c r="AH5" s="18"/>
      <c r="AI5" s="24">
        <f>P5+AE5</f>
        <v>15296</v>
      </c>
    </row>
    <row r="6" spans="1:35" s="1" customFormat="1">
      <c r="A6" s="32"/>
      <c r="B6" s="32" t="s">
        <v>79</v>
      </c>
      <c r="C6" s="30" t="s">
        <v>53</v>
      </c>
      <c r="D6" s="33">
        <v>1</v>
      </c>
      <c r="E6" s="34" t="s">
        <v>26</v>
      </c>
      <c r="F6" s="35">
        <v>10</v>
      </c>
      <c r="G6" s="33">
        <v>16</v>
      </c>
      <c r="H6" s="33">
        <v>2</v>
      </c>
      <c r="I6" s="33">
        <v>4</v>
      </c>
      <c r="J6" s="33">
        <v>36</v>
      </c>
      <c r="K6" s="33">
        <v>16</v>
      </c>
      <c r="L6" s="33">
        <f t="shared" ref="L6:L25" si="1">J6*I6</f>
        <v>144</v>
      </c>
      <c r="M6" s="33">
        <f t="shared" ref="M6:M25" si="2">G6*L6</f>
        <v>2304</v>
      </c>
      <c r="N6" s="35">
        <f t="shared" ref="N6:N25" si="3">O6+P6</f>
        <v>2304</v>
      </c>
      <c r="O6" s="35">
        <f t="shared" ref="O6:O25" si="4">G6*I6*K6</f>
        <v>1024</v>
      </c>
      <c r="P6" s="35">
        <f t="shared" ref="P6:P25" si="5">G6*I6*(J6-K6)</f>
        <v>1280</v>
      </c>
      <c r="Q6" s="35">
        <f t="shared" ref="Q6:Q25" si="6">ROUND(H6*I6/18,2)</f>
        <v>0.44</v>
      </c>
      <c r="R6" s="13" t="s">
        <v>49</v>
      </c>
      <c r="S6" s="14" t="s">
        <v>50</v>
      </c>
      <c r="T6" s="15">
        <v>1</v>
      </c>
      <c r="U6" s="16" t="s">
        <v>78</v>
      </c>
      <c r="V6" s="17">
        <f t="shared" si="0"/>
        <v>15</v>
      </c>
      <c r="W6" s="51">
        <v>90</v>
      </c>
      <c r="X6" s="51">
        <v>6</v>
      </c>
      <c r="Y6" s="51">
        <v>1</v>
      </c>
      <c r="Z6" s="51">
        <v>36</v>
      </c>
      <c r="AA6" s="51">
        <v>16</v>
      </c>
      <c r="AB6" s="51">
        <f t="shared" ref="AB6:AB37" si="7">Z6*Y6</f>
        <v>36</v>
      </c>
      <c r="AC6" s="51">
        <f t="shared" ref="AC6:AC37" si="8">W6*AB6</f>
        <v>3240</v>
      </c>
      <c r="AD6" s="50">
        <f t="shared" ref="AD6:AD37" si="9">AE6+AF6</f>
        <v>3240</v>
      </c>
      <c r="AE6" s="50">
        <f t="shared" ref="AE6:AE37" si="10">W6*Y6*AA6</f>
        <v>1440</v>
      </c>
      <c r="AF6" s="50">
        <f t="shared" ref="AF6:AF37" si="11">W6*Y6*(Z6-AA6)</f>
        <v>1800</v>
      </c>
      <c r="AG6" s="50">
        <f t="shared" ref="AG6:AG37" si="12">ROUND(X6*Y6/18,2)</f>
        <v>0.33</v>
      </c>
      <c r="AH6" s="18"/>
      <c r="AI6" s="24">
        <f t="shared" ref="AI6:AI37" si="13">P6+AE6</f>
        <v>2720</v>
      </c>
    </row>
    <row r="7" spans="1:35" s="1" customFormat="1">
      <c r="A7" s="32"/>
      <c r="B7" s="32" t="s">
        <v>58</v>
      </c>
      <c r="C7" s="30" t="s">
        <v>59</v>
      </c>
      <c r="D7" s="33">
        <v>1</v>
      </c>
      <c r="E7" s="34" t="s">
        <v>26</v>
      </c>
      <c r="F7" s="35">
        <v>10</v>
      </c>
      <c r="G7" s="33">
        <v>16</v>
      </c>
      <c r="H7" s="33">
        <v>2</v>
      </c>
      <c r="I7" s="33">
        <v>4</v>
      </c>
      <c r="J7" s="33">
        <v>36</v>
      </c>
      <c r="K7" s="33">
        <v>16</v>
      </c>
      <c r="L7" s="33">
        <f t="shared" si="1"/>
        <v>144</v>
      </c>
      <c r="M7" s="33">
        <f t="shared" si="2"/>
        <v>2304</v>
      </c>
      <c r="N7" s="35">
        <f t="shared" si="3"/>
        <v>2304</v>
      </c>
      <c r="O7" s="35">
        <f t="shared" si="4"/>
        <v>1024</v>
      </c>
      <c r="P7" s="35">
        <f t="shared" si="5"/>
        <v>1280</v>
      </c>
      <c r="Q7" s="35">
        <f t="shared" si="6"/>
        <v>0.44</v>
      </c>
      <c r="R7" s="75" t="s">
        <v>52</v>
      </c>
      <c r="S7" s="76" t="s">
        <v>53</v>
      </c>
      <c r="T7" s="77">
        <v>1</v>
      </c>
      <c r="U7" s="78" t="s">
        <v>54</v>
      </c>
      <c r="V7" s="17">
        <f t="shared" si="0"/>
        <v>9.3333333333333339</v>
      </c>
      <c r="W7" s="51">
        <v>28</v>
      </c>
      <c r="X7" s="51">
        <v>3</v>
      </c>
      <c r="Y7" s="51">
        <v>3</v>
      </c>
      <c r="Z7" s="51">
        <v>36</v>
      </c>
      <c r="AA7" s="51">
        <v>16</v>
      </c>
      <c r="AB7" s="51">
        <f t="shared" si="7"/>
        <v>108</v>
      </c>
      <c r="AC7" s="51">
        <f t="shared" si="8"/>
        <v>3024</v>
      </c>
      <c r="AD7" s="50">
        <f t="shared" si="9"/>
        <v>3024</v>
      </c>
      <c r="AE7" s="50">
        <f t="shared" si="10"/>
        <v>1344</v>
      </c>
      <c r="AF7" s="50">
        <f t="shared" si="11"/>
        <v>1680</v>
      </c>
      <c r="AG7" s="50">
        <f t="shared" si="12"/>
        <v>0.5</v>
      </c>
      <c r="AH7" s="18"/>
      <c r="AI7" s="24">
        <f t="shared" si="13"/>
        <v>2624</v>
      </c>
    </row>
    <row r="8" spans="1:35" s="1" customFormat="1">
      <c r="A8" s="32"/>
      <c r="B8" s="32" t="s">
        <v>70</v>
      </c>
      <c r="C8" s="30" t="s">
        <v>71</v>
      </c>
      <c r="D8" s="33">
        <v>1</v>
      </c>
      <c r="E8" s="34" t="s">
        <v>51</v>
      </c>
      <c r="F8" s="35">
        <v>10</v>
      </c>
      <c r="G8" s="33">
        <v>16</v>
      </c>
      <c r="H8" s="33">
        <v>2</v>
      </c>
      <c r="I8" s="33">
        <v>4</v>
      </c>
      <c r="J8" s="33">
        <v>36</v>
      </c>
      <c r="K8" s="33">
        <v>16</v>
      </c>
      <c r="L8" s="33">
        <f t="shared" si="1"/>
        <v>144</v>
      </c>
      <c r="M8" s="33">
        <f t="shared" si="2"/>
        <v>2304</v>
      </c>
      <c r="N8" s="35">
        <f t="shared" si="3"/>
        <v>2304</v>
      </c>
      <c r="O8" s="35">
        <f t="shared" si="4"/>
        <v>1024</v>
      </c>
      <c r="P8" s="35">
        <f t="shared" si="5"/>
        <v>1280</v>
      </c>
      <c r="Q8" s="35">
        <f t="shared" si="6"/>
        <v>0.44</v>
      </c>
      <c r="R8" s="75" t="s">
        <v>80</v>
      </c>
      <c r="S8" s="76" t="s">
        <v>56</v>
      </c>
      <c r="T8" s="77">
        <v>1</v>
      </c>
      <c r="U8" s="78" t="s">
        <v>57</v>
      </c>
      <c r="V8" s="17">
        <f t="shared" si="0"/>
        <v>14</v>
      </c>
      <c r="W8" s="51">
        <v>14</v>
      </c>
      <c r="X8" s="51">
        <v>1</v>
      </c>
      <c r="Y8" s="51">
        <v>3</v>
      </c>
      <c r="Z8" s="51">
        <v>36</v>
      </c>
      <c r="AA8" s="51">
        <v>16</v>
      </c>
      <c r="AB8" s="51">
        <f t="shared" si="7"/>
        <v>108</v>
      </c>
      <c r="AC8" s="51">
        <f t="shared" si="8"/>
        <v>1512</v>
      </c>
      <c r="AD8" s="50">
        <f t="shared" si="9"/>
        <v>1512</v>
      </c>
      <c r="AE8" s="50">
        <f t="shared" si="10"/>
        <v>672</v>
      </c>
      <c r="AF8" s="50">
        <f t="shared" si="11"/>
        <v>840</v>
      </c>
      <c r="AG8" s="50">
        <f t="shared" si="12"/>
        <v>0.17</v>
      </c>
      <c r="AH8" s="18"/>
      <c r="AI8" s="24">
        <f t="shared" si="13"/>
        <v>1952</v>
      </c>
    </row>
    <row r="9" spans="1:35" s="1" customFormat="1">
      <c r="A9" s="32"/>
      <c r="B9" s="32" t="s">
        <v>76</v>
      </c>
      <c r="C9" s="30" t="s">
        <v>50</v>
      </c>
      <c r="D9" s="33">
        <v>1</v>
      </c>
      <c r="E9" s="34" t="s">
        <v>73</v>
      </c>
      <c r="F9" s="35">
        <v>10</v>
      </c>
      <c r="G9" s="33">
        <v>36</v>
      </c>
      <c r="H9" s="33">
        <v>4</v>
      </c>
      <c r="I9" s="33">
        <v>4</v>
      </c>
      <c r="J9" s="33">
        <v>36</v>
      </c>
      <c r="K9" s="33">
        <v>16</v>
      </c>
      <c r="L9" s="33">
        <f t="shared" si="1"/>
        <v>144</v>
      </c>
      <c r="M9" s="33">
        <f t="shared" si="2"/>
        <v>5184</v>
      </c>
      <c r="N9" s="35">
        <f t="shared" si="3"/>
        <v>5184</v>
      </c>
      <c r="O9" s="35">
        <f t="shared" si="4"/>
        <v>2304</v>
      </c>
      <c r="P9" s="35">
        <f t="shared" si="5"/>
        <v>2880</v>
      </c>
      <c r="Q9" s="35">
        <f t="shared" si="6"/>
        <v>0.89</v>
      </c>
      <c r="R9" s="75" t="s">
        <v>55</v>
      </c>
      <c r="S9" s="76" t="s">
        <v>56</v>
      </c>
      <c r="T9" s="77">
        <v>1</v>
      </c>
      <c r="U9" s="78" t="s">
        <v>57</v>
      </c>
      <c r="V9" s="17">
        <f t="shared" si="0"/>
        <v>14</v>
      </c>
      <c r="W9" s="51">
        <v>14</v>
      </c>
      <c r="X9" s="51">
        <v>1</v>
      </c>
      <c r="Y9" s="51">
        <v>6</v>
      </c>
      <c r="Z9" s="51">
        <v>36</v>
      </c>
      <c r="AA9" s="51">
        <v>16</v>
      </c>
      <c r="AB9" s="51">
        <f t="shared" si="7"/>
        <v>216</v>
      </c>
      <c r="AC9" s="51">
        <f t="shared" si="8"/>
        <v>3024</v>
      </c>
      <c r="AD9" s="50">
        <f t="shared" si="9"/>
        <v>3024</v>
      </c>
      <c r="AE9" s="50">
        <f t="shared" si="10"/>
        <v>1344</v>
      </c>
      <c r="AF9" s="50">
        <f t="shared" si="11"/>
        <v>1680</v>
      </c>
      <c r="AG9" s="50">
        <f t="shared" si="12"/>
        <v>0.33</v>
      </c>
      <c r="AH9" s="18"/>
      <c r="AI9" s="24">
        <f t="shared" si="13"/>
        <v>4224</v>
      </c>
    </row>
    <row r="10" spans="1:35" s="1" customFormat="1">
      <c r="A10" s="32"/>
      <c r="B10" s="32" t="s">
        <v>74</v>
      </c>
      <c r="C10" s="30" t="s">
        <v>50</v>
      </c>
      <c r="D10" s="33">
        <v>1</v>
      </c>
      <c r="E10" s="34" t="s">
        <v>25</v>
      </c>
      <c r="F10" s="35">
        <v>10</v>
      </c>
      <c r="G10" s="33">
        <v>36</v>
      </c>
      <c r="H10" s="33">
        <v>4</v>
      </c>
      <c r="I10" s="33">
        <v>4</v>
      </c>
      <c r="J10" s="33">
        <v>36</v>
      </c>
      <c r="K10" s="33">
        <v>16</v>
      </c>
      <c r="L10" s="33">
        <f t="shared" si="1"/>
        <v>144</v>
      </c>
      <c r="M10" s="33">
        <f t="shared" si="2"/>
        <v>5184</v>
      </c>
      <c r="N10" s="35">
        <f t="shared" si="3"/>
        <v>5184</v>
      </c>
      <c r="O10" s="35">
        <f t="shared" si="4"/>
        <v>2304</v>
      </c>
      <c r="P10" s="35">
        <f t="shared" si="5"/>
        <v>2880</v>
      </c>
      <c r="Q10" s="35">
        <f t="shared" si="6"/>
        <v>0.89</v>
      </c>
      <c r="R10" s="13" t="s">
        <v>55</v>
      </c>
      <c r="S10" s="14" t="s">
        <v>56</v>
      </c>
      <c r="T10" s="15">
        <v>1</v>
      </c>
      <c r="U10" s="16" t="s">
        <v>57</v>
      </c>
      <c r="V10" s="17">
        <f t="shared" si="0"/>
        <v>15</v>
      </c>
      <c r="W10" s="51">
        <v>15</v>
      </c>
      <c r="X10" s="51">
        <v>1</v>
      </c>
      <c r="Y10" s="51">
        <v>3</v>
      </c>
      <c r="Z10" s="51">
        <v>36</v>
      </c>
      <c r="AA10" s="51">
        <v>16</v>
      </c>
      <c r="AB10" s="51">
        <f t="shared" si="7"/>
        <v>108</v>
      </c>
      <c r="AC10" s="51">
        <f t="shared" si="8"/>
        <v>1620</v>
      </c>
      <c r="AD10" s="50">
        <f t="shared" si="9"/>
        <v>1620</v>
      </c>
      <c r="AE10" s="50">
        <f t="shared" si="10"/>
        <v>720</v>
      </c>
      <c r="AF10" s="50">
        <f t="shared" si="11"/>
        <v>900</v>
      </c>
      <c r="AG10" s="50">
        <f t="shared" si="12"/>
        <v>0.17</v>
      </c>
      <c r="AH10" s="18"/>
      <c r="AI10" s="24">
        <f t="shared" si="13"/>
        <v>3600</v>
      </c>
    </row>
    <row r="11" spans="1:35" s="1" customFormat="1">
      <c r="A11" s="32"/>
      <c r="B11" s="32" t="s">
        <v>75</v>
      </c>
      <c r="C11" s="30" t="s">
        <v>50</v>
      </c>
      <c r="D11" s="33">
        <v>1</v>
      </c>
      <c r="E11" s="34" t="s">
        <v>69</v>
      </c>
      <c r="F11" s="35">
        <v>10</v>
      </c>
      <c r="G11" s="33">
        <v>12</v>
      </c>
      <c r="H11" s="33">
        <v>1</v>
      </c>
      <c r="I11" s="33">
        <v>4</v>
      </c>
      <c r="J11" s="33">
        <v>36</v>
      </c>
      <c r="K11" s="33">
        <v>16</v>
      </c>
      <c r="L11" s="33">
        <f t="shared" si="1"/>
        <v>144</v>
      </c>
      <c r="M11" s="33">
        <f t="shared" si="2"/>
        <v>1728</v>
      </c>
      <c r="N11" s="35">
        <f t="shared" si="3"/>
        <v>1728</v>
      </c>
      <c r="O11" s="35">
        <f t="shared" si="4"/>
        <v>768</v>
      </c>
      <c r="P11" s="35">
        <f t="shared" si="5"/>
        <v>960</v>
      </c>
      <c r="Q11" s="35">
        <f t="shared" si="6"/>
        <v>0.22</v>
      </c>
      <c r="R11" s="75" t="s">
        <v>58</v>
      </c>
      <c r="S11" s="76" t="s">
        <v>59</v>
      </c>
      <c r="T11" s="77">
        <v>1</v>
      </c>
      <c r="U11" s="78" t="s">
        <v>26</v>
      </c>
      <c r="V11" s="17">
        <f t="shared" si="0"/>
        <v>14</v>
      </c>
      <c r="W11" s="51">
        <v>14</v>
      </c>
      <c r="X11" s="51">
        <v>1</v>
      </c>
      <c r="Y11" s="51">
        <v>4</v>
      </c>
      <c r="Z11" s="51">
        <v>36</v>
      </c>
      <c r="AA11" s="51">
        <v>16</v>
      </c>
      <c r="AB11" s="51">
        <f t="shared" si="7"/>
        <v>144</v>
      </c>
      <c r="AC11" s="51">
        <f t="shared" si="8"/>
        <v>2016</v>
      </c>
      <c r="AD11" s="50">
        <f t="shared" si="9"/>
        <v>2016</v>
      </c>
      <c r="AE11" s="50">
        <f t="shared" si="10"/>
        <v>896</v>
      </c>
      <c r="AF11" s="50">
        <f t="shared" si="11"/>
        <v>1120</v>
      </c>
      <c r="AG11" s="50">
        <f t="shared" si="12"/>
        <v>0.22</v>
      </c>
      <c r="AH11" s="18"/>
      <c r="AI11" s="24">
        <f t="shared" si="13"/>
        <v>1856</v>
      </c>
    </row>
    <row r="12" spans="1:35" s="1" customFormat="1">
      <c r="A12" s="32"/>
      <c r="B12" s="32" t="s">
        <v>116</v>
      </c>
      <c r="C12" s="30" t="s">
        <v>50</v>
      </c>
      <c r="D12" s="33">
        <v>1</v>
      </c>
      <c r="E12" s="34" t="s">
        <v>24</v>
      </c>
      <c r="F12" s="35">
        <f t="shared" ref="F12:F21" si="14">G12/H12</f>
        <v>5</v>
      </c>
      <c r="G12" s="33">
        <v>5</v>
      </c>
      <c r="H12" s="33">
        <v>1</v>
      </c>
      <c r="I12" s="33">
        <v>3</v>
      </c>
      <c r="J12" s="33">
        <v>36</v>
      </c>
      <c r="K12" s="33">
        <v>16</v>
      </c>
      <c r="L12" s="33">
        <f t="shared" si="1"/>
        <v>108</v>
      </c>
      <c r="M12" s="33">
        <f t="shared" si="2"/>
        <v>540</v>
      </c>
      <c r="N12" s="35">
        <f t="shared" si="3"/>
        <v>540</v>
      </c>
      <c r="O12" s="35">
        <f t="shared" si="4"/>
        <v>240</v>
      </c>
      <c r="P12" s="35">
        <f t="shared" si="5"/>
        <v>300</v>
      </c>
      <c r="Q12" s="35">
        <f t="shared" si="6"/>
        <v>0.17</v>
      </c>
      <c r="R12" s="13" t="s">
        <v>58</v>
      </c>
      <c r="S12" s="14" t="s">
        <v>59</v>
      </c>
      <c r="T12" s="15">
        <v>1</v>
      </c>
      <c r="U12" s="16" t="s">
        <v>26</v>
      </c>
      <c r="V12" s="17">
        <f t="shared" si="0"/>
        <v>15</v>
      </c>
      <c r="W12" s="51">
        <v>45</v>
      </c>
      <c r="X12" s="51">
        <v>3</v>
      </c>
      <c r="Y12" s="51">
        <v>1</v>
      </c>
      <c r="Z12" s="51">
        <v>36</v>
      </c>
      <c r="AA12" s="51">
        <v>16</v>
      </c>
      <c r="AB12" s="51">
        <f t="shared" si="7"/>
        <v>36</v>
      </c>
      <c r="AC12" s="51">
        <f t="shared" si="8"/>
        <v>1620</v>
      </c>
      <c r="AD12" s="50">
        <f t="shared" si="9"/>
        <v>1620</v>
      </c>
      <c r="AE12" s="50">
        <f t="shared" si="10"/>
        <v>720</v>
      </c>
      <c r="AF12" s="50">
        <f t="shared" si="11"/>
        <v>900</v>
      </c>
      <c r="AG12" s="50">
        <f t="shared" si="12"/>
        <v>0.17</v>
      </c>
      <c r="AH12" s="18"/>
      <c r="AI12" s="24">
        <f t="shared" si="13"/>
        <v>1020</v>
      </c>
    </row>
    <row r="13" spans="1:35" s="1" customFormat="1">
      <c r="A13" s="32"/>
      <c r="B13" s="32" t="s">
        <v>67</v>
      </c>
      <c r="C13" s="30" t="s">
        <v>68</v>
      </c>
      <c r="D13" s="33">
        <v>1</v>
      </c>
      <c r="E13" s="34" t="s">
        <v>69</v>
      </c>
      <c r="F13" s="35">
        <v>10</v>
      </c>
      <c r="G13" s="33">
        <v>12</v>
      </c>
      <c r="H13" s="33">
        <v>1</v>
      </c>
      <c r="I13" s="33">
        <v>4</v>
      </c>
      <c r="J13" s="33">
        <v>36</v>
      </c>
      <c r="K13" s="33">
        <v>16</v>
      </c>
      <c r="L13" s="33">
        <f t="shared" si="1"/>
        <v>144</v>
      </c>
      <c r="M13" s="33">
        <f t="shared" si="2"/>
        <v>1728</v>
      </c>
      <c r="N13" s="35">
        <f t="shared" si="3"/>
        <v>1728</v>
      </c>
      <c r="O13" s="35">
        <f t="shared" si="4"/>
        <v>768</v>
      </c>
      <c r="P13" s="35">
        <f t="shared" si="5"/>
        <v>960</v>
      </c>
      <c r="Q13" s="35">
        <f t="shared" si="6"/>
        <v>0.22</v>
      </c>
      <c r="R13" s="13" t="s">
        <v>151</v>
      </c>
      <c r="S13" s="14" t="s">
        <v>61</v>
      </c>
      <c r="T13" s="15">
        <v>1</v>
      </c>
      <c r="U13" s="16" t="s">
        <v>62</v>
      </c>
      <c r="V13" s="17">
        <f t="shared" si="0"/>
        <v>15</v>
      </c>
      <c r="W13" s="51">
        <v>240</v>
      </c>
      <c r="X13" s="51">
        <v>16</v>
      </c>
      <c r="Y13" s="51">
        <v>3</v>
      </c>
      <c r="Z13" s="51">
        <v>36</v>
      </c>
      <c r="AA13" s="51">
        <v>16</v>
      </c>
      <c r="AB13" s="51">
        <f t="shared" si="7"/>
        <v>108</v>
      </c>
      <c r="AC13" s="51">
        <f t="shared" si="8"/>
        <v>25920</v>
      </c>
      <c r="AD13" s="50">
        <f t="shared" si="9"/>
        <v>25920</v>
      </c>
      <c r="AE13" s="50">
        <f t="shared" si="10"/>
        <v>11520</v>
      </c>
      <c r="AF13" s="50">
        <f t="shared" si="11"/>
        <v>14400</v>
      </c>
      <c r="AG13" s="50">
        <f t="shared" si="12"/>
        <v>2.67</v>
      </c>
      <c r="AH13" s="18"/>
      <c r="AI13" s="24">
        <f t="shared" si="13"/>
        <v>12480</v>
      </c>
    </row>
    <row r="14" spans="1:35" s="1" customFormat="1">
      <c r="A14" s="32"/>
      <c r="B14" s="32" t="s">
        <v>55</v>
      </c>
      <c r="C14" s="30" t="s">
        <v>56</v>
      </c>
      <c r="D14" s="33">
        <v>1</v>
      </c>
      <c r="E14" s="34" t="s">
        <v>57</v>
      </c>
      <c r="F14" s="35">
        <f t="shared" si="14"/>
        <v>12</v>
      </c>
      <c r="G14" s="33">
        <v>36</v>
      </c>
      <c r="H14" s="33">
        <v>3</v>
      </c>
      <c r="I14" s="33">
        <v>6</v>
      </c>
      <c r="J14" s="33">
        <v>36</v>
      </c>
      <c r="K14" s="33">
        <v>16</v>
      </c>
      <c r="L14" s="33">
        <f t="shared" si="1"/>
        <v>216</v>
      </c>
      <c r="M14" s="33">
        <f t="shared" si="2"/>
        <v>7776</v>
      </c>
      <c r="N14" s="35">
        <f t="shared" si="3"/>
        <v>7776</v>
      </c>
      <c r="O14" s="35">
        <f t="shared" si="4"/>
        <v>3456</v>
      </c>
      <c r="P14" s="35">
        <f t="shared" si="5"/>
        <v>4320</v>
      </c>
      <c r="Q14" s="35">
        <f t="shared" si="6"/>
        <v>1</v>
      </c>
      <c r="R14" s="75" t="s">
        <v>151</v>
      </c>
      <c r="S14" s="76" t="s">
        <v>61</v>
      </c>
      <c r="T14" s="77">
        <v>1</v>
      </c>
      <c r="U14" s="78" t="s">
        <v>62</v>
      </c>
      <c r="V14" s="17">
        <f t="shared" si="0"/>
        <v>10.181818181818182</v>
      </c>
      <c r="W14" s="51">
        <v>112</v>
      </c>
      <c r="X14" s="51">
        <v>11</v>
      </c>
      <c r="Y14" s="51">
        <v>6</v>
      </c>
      <c r="Z14" s="51">
        <v>36</v>
      </c>
      <c r="AA14" s="51">
        <v>16</v>
      </c>
      <c r="AB14" s="51">
        <f t="shared" si="7"/>
        <v>216</v>
      </c>
      <c r="AC14" s="51">
        <f t="shared" si="8"/>
        <v>24192</v>
      </c>
      <c r="AD14" s="50">
        <f t="shared" si="9"/>
        <v>24192</v>
      </c>
      <c r="AE14" s="50">
        <f t="shared" si="10"/>
        <v>10752</v>
      </c>
      <c r="AF14" s="50">
        <f t="shared" si="11"/>
        <v>13440</v>
      </c>
      <c r="AG14" s="50">
        <f t="shared" si="12"/>
        <v>3.67</v>
      </c>
      <c r="AH14" s="18"/>
      <c r="AI14" s="24">
        <f t="shared" si="13"/>
        <v>15072</v>
      </c>
    </row>
    <row r="15" spans="1:35" s="1" customFormat="1">
      <c r="A15" s="32"/>
      <c r="B15" s="32" t="s">
        <v>117</v>
      </c>
      <c r="C15" s="30" t="s">
        <v>50</v>
      </c>
      <c r="D15" s="33">
        <v>1</v>
      </c>
      <c r="E15" s="34" t="s">
        <v>118</v>
      </c>
      <c r="F15" s="35">
        <v>10</v>
      </c>
      <c r="G15" s="33">
        <v>48</v>
      </c>
      <c r="H15" s="33">
        <v>5</v>
      </c>
      <c r="I15" s="33">
        <v>4</v>
      </c>
      <c r="J15" s="33">
        <v>36</v>
      </c>
      <c r="K15" s="33">
        <v>16</v>
      </c>
      <c r="L15" s="33">
        <f t="shared" si="1"/>
        <v>144</v>
      </c>
      <c r="M15" s="33">
        <f t="shared" si="2"/>
        <v>6912</v>
      </c>
      <c r="N15" s="35">
        <f t="shared" si="3"/>
        <v>6912</v>
      </c>
      <c r="O15" s="35">
        <f t="shared" si="4"/>
        <v>3072</v>
      </c>
      <c r="P15" s="35">
        <f t="shared" si="5"/>
        <v>3840</v>
      </c>
      <c r="Q15" s="35">
        <f t="shared" si="6"/>
        <v>1.1100000000000001</v>
      </c>
      <c r="R15" s="13" t="s">
        <v>151</v>
      </c>
      <c r="S15" s="14" t="s">
        <v>61</v>
      </c>
      <c r="T15" s="15">
        <v>1</v>
      </c>
      <c r="U15" s="16" t="s">
        <v>62</v>
      </c>
      <c r="V15" s="17">
        <f t="shared" si="0"/>
        <v>7.5</v>
      </c>
      <c r="W15" s="51">
        <v>15</v>
      </c>
      <c r="X15" s="51">
        <v>2</v>
      </c>
      <c r="Y15" s="51">
        <v>1</v>
      </c>
      <c r="Z15" s="51">
        <v>36</v>
      </c>
      <c r="AA15" s="51">
        <v>16</v>
      </c>
      <c r="AB15" s="51">
        <f t="shared" si="7"/>
        <v>36</v>
      </c>
      <c r="AC15" s="51">
        <f t="shared" si="8"/>
        <v>540</v>
      </c>
      <c r="AD15" s="50">
        <f t="shared" si="9"/>
        <v>540</v>
      </c>
      <c r="AE15" s="50">
        <f t="shared" si="10"/>
        <v>240</v>
      </c>
      <c r="AF15" s="50">
        <f t="shared" si="11"/>
        <v>300</v>
      </c>
      <c r="AG15" s="50">
        <f t="shared" si="12"/>
        <v>0.11</v>
      </c>
      <c r="AH15" s="18"/>
      <c r="AI15" s="24">
        <f t="shared" si="13"/>
        <v>4080</v>
      </c>
    </row>
    <row r="16" spans="1:35" s="1" customFormat="1">
      <c r="A16" s="32"/>
      <c r="B16" s="32" t="s">
        <v>80</v>
      </c>
      <c r="C16" s="30" t="s">
        <v>56</v>
      </c>
      <c r="D16" s="33">
        <v>1</v>
      </c>
      <c r="E16" s="34" t="s">
        <v>57</v>
      </c>
      <c r="F16" s="35">
        <f t="shared" si="14"/>
        <v>12</v>
      </c>
      <c r="G16" s="33">
        <v>24</v>
      </c>
      <c r="H16" s="33">
        <v>2</v>
      </c>
      <c r="I16" s="33">
        <v>3</v>
      </c>
      <c r="J16" s="33">
        <v>36</v>
      </c>
      <c r="K16" s="33">
        <v>16</v>
      </c>
      <c r="L16" s="33">
        <f t="shared" si="1"/>
        <v>108</v>
      </c>
      <c r="M16" s="33">
        <f t="shared" si="2"/>
        <v>2592</v>
      </c>
      <c r="N16" s="35">
        <f t="shared" si="3"/>
        <v>2592</v>
      </c>
      <c r="O16" s="35">
        <f t="shared" si="4"/>
        <v>1152</v>
      </c>
      <c r="P16" s="35">
        <f t="shared" si="5"/>
        <v>1440</v>
      </c>
      <c r="Q16" s="35">
        <f t="shared" si="6"/>
        <v>0.33</v>
      </c>
      <c r="R16" s="75" t="s">
        <v>63</v>
      </c>
      <c r="S16" s="76" t="s">
        <v>64</v>
      </c>
      <c r="T16" s="77">
        <v>1</v>
      </c>
      <c r="U16" s="78" t="s">
        <v>65</v>
      </c>
      <c r="V16" s="17">
        <f t="shared" si="0"/>
        <v>9.3333333333333339</v>
      </c>
      <c r="W16" s="51">
        <v>28</v>
      </c>
      <c r="X16" s="51">
        <v>3</v>
      </c>
      <c r="Y16" s="51">
        <v>3</v>
      </c>
      <c r="Z16" s="51">
        <v>36</v>
      </c>
      <c r="AA16" s="51">
        <v>16</v>
      </c>
      <c r="AB16" s="51">
        <f t="shared" si="7"/>
        <v>108</v>
      </c>
      <c r="AC16" s="51">
        <f t="shared" si="8"/>
        <v>3024</v>
      </c>
      <c r="AD16" s="50">
        <f t="shared" si="9"/>
        <v>3024</v>
      </c>
      <c r="AE16" s="50">
        <f t="shared" si="10"/>
        <v>1344</v>
      </c>
      <c r="AF16" s="50">
        <f t="shared" si="11"/>
        <v>1680</v>
      </c>
      <c r="AG16" s="50">
        <f t="shared" si="12"/>
        <v>0.5</v>
      </c>
      <c r="AH16" s="18"/>
      <c r="AI16" s="24">
        <f t="shared" si="13"/>
        <v>2784</v>
      </c>
    </row>
    <row r="17" spans="1:35" s="1" customFormat="1">
      <c r="A17" s="32"/>
      <c r="B17" s="32" t="s">
        <v>81</v>
      </c>
      <c r="C17" s="30" t="s">
        <v>82</v>
      </c>
      <c r="D17" s="33">
        <v>1</v>
      </c>
      <c r="E17" s="34" t="s">
        <v>57</v>
      </c>
      <c r="F17" s="35">
        <f t="shared" si="14"/>
        <v>12</v>
      </c>
      <c r="G17" s="33">
        <v>12</v>
      </c>
      <c r="H17" s="33">
        <v>1</v>
      </c>
      <c r="I17" s="33">
        <v>6</v>
      </c>
      <c r="J17" s="33">
        <v>36</v>
      </c>
      <c r="K17" s="33">
        <v>16</v>
      </c>
      <c r="L17" s="33">
        <f t="shared" si="1"/>
        <v>216</v>
      </c>
      <c r="M17" s="33">
        <f t="shared" si="2"/>
        <v>2592</v>
      </c>
      <c r="N17" s="35">
        <f t="shared" si="3"/>
        <v>2592</v>
      </c>
      <c r="O17" s="35">
        <f t="shared" si="4"/>
        <v>1152</v>
      </c>
      <c r="P17" s="35">
        <f t="shared" si="5"/>
        <v>1440</v>
      </c>
      <c r="Q17" s="35">
        <f t="shared" si="6"/>
        <v>0.33</v>
      </c>
      <c r="R17" s="75" t="s">
        <v>63</v>
      </c>
      <c r="S17" s="76" t="s">
        <v>121</v>
      </c>
      <c r="T17" s="77">
        <v>1</v>
      </c>
      <c r="U17" s="78" t="s">
        <v>65</v>
      </c>
      <c r="V17" s="17">
        <f t="shared" si="0"/>
        <v>1</v>
      </c>
      <c r="W17" s="51">
        <v>37</v>
      </c>
      <c r="X17" s="51">
        <v>37</v>
      </c>
      <c r="Y17" s="51">
        <v>1</v>
      </c>
      <c r="Z17" s="51">
        <v>36</v>
      </c>
      <c r="AA17" s="51">
        <v>16</v>
      </c>
      <c r="AB17" s="51">
        <f t="shared" si="7"/>
        <v>36</v>
      </c>
      <c r="AC17" s="51">
        <f t="shared" si="8"/>
        <v>1332</v>
      </c>
      <c r="AD17" s="50">
        <f t="shared" si="9"/>
        <v>1332</v>
      </c>
      <c r="AE17" s="50">
        <f t="shared" si="10"/>
        <v>592</v>
      </c>
      <c r="AF17" s="50">
        <f t="shared" si="11"/>
        <v>740</v>
      </c>
      <c r="AG17" s="50">
        <f t="shared" si="12"/>
        <v>2.06</v>
      </c>
      <c r="AH17" s="18"/>
      <c r="AI17" s="24">
        <f t="shared" si="13"/>
        <v>2032</v>
      </c>
    </row>
    <row r="18" spans="1:35" s="1" customFormat="1">
      <c r="A18" s="32"/>
      <c r="B18" s="32" t="s">
        <v>119</v>
      </c>
      <c r="C18" s="30" t="s">
        <v>120</v>
      </c>
      <c r="D18" s="33">
        <v>1</v>
      </c>
      <c r="E18" s="34" t="s">
        <v>112</v>
      </c>
      <c r="F18" s="35">
        <f t="shared" si="14"/>
        <v>1</v>
      </c>
      <c r="G18" s="33">
        <v>6</v>
      </c>
      <c r="H18" s="33">
        <v>6</v>
      </c>
      <c r="I18" s="33">
        <v>2</v>
      </c>
      <c r="J18" s="33">
        <v>36</v>
      </c>
      <c r="K18" s="33">
        <v>16</v>
      </c>
      <c r="L18" s="33">
        <f t="shared" si="1"/>
        <v>72</v>
      </c>
      <c r="M18" s="33">
        <f t="shared" si="2"/>
        <v>432</v>
      </c>
      <c r="N18" s="35">
        <f t="shared" si="3"/>
        <v>432</v>
      </c>
      <c r="O18" s="35">
        <f t="shared" si="4"/>
        <v>192</v>
      </c>
      <c r="P18" s="35">
        <f t="shared" si="5"/>
        <v>240</v>
      </c>
      <c r="Q18" s="35">
        <f t="shared" si="6"/>
        <v>0.67</v>
      </c>
      <c r="R18" s="75" t="s">
        <v>142</v>
      </c>
      <c r="S18" s="76" t="s">
        <v>143</v>
      </c>
      <c r="T18" s="77">
        <v>1</v>
      </c>
      <c r="U18" s="78" t="s">
        <v>57</v>
      </c>
      <c r="V18" s="17">
        <f t="shared" si="0"/>
        <v>9.3333333333333339</v>
      </c>
      <c r="W18" s="51">
        <v>28</v>
      </c>
      <c r="X18" s="51">
        <v>3</v>
      </c>
      <c r="Y18" s="51">
        <v>4</v>
      </c>
      <c r="Z18" s="51">
        <v>36</v>
      </c>
      <c r="AA18" s="51">
        <v>16</v>
      </c>
      <c r="AB18" s="51">
        <f t="shared" si="7"/>
        <v>144</v>
      </c>
      <c r="AC18" s="51">
        <f t="shared" si="8"/>
        <v>4032</v>
      </c>
      <c r="AD18" s="50">
        <f t="shared" si="9"/>
        <v>4032</v>
      </c>
      <c r="AE18" s="50">
        <f t="shared" si="10"/>
        <v>1792</v>
      </c>
      <c r="AF18" s="50">
        <f t="shared" si="11"/>
        <v>2240</v>
      </c>
      <c r="AG18" s="50">
        <f t="shared" si="12"/>
        <v>0.67</v>
      </c>
      <c r="AH18" s="18"/>
      <c r="AI18" s="24">
        <f t="shared" si="13"/>
        <v>2032</v>
      </c>
    </row>
    <row r="19" spans="1:35" s="1" customFormat="1">
      <c r="A19" s="32"/>
      <c r="B19" s="32" t="s">
        <v>63</v>
      </c>
      <c r="C19" s="30" t="s">
        <v>121</v>
      </c>
      <c r="D19" s="33">
        <v>1</v>
      </c>
      <c r="E19" s="34" t="s">
        <v>65</v>
      </c>
      <c r="F19" s="35">
        <f t="shared" si="14"/>
        <v>1</v>
      </c>
      <c r="G19" s="33">
        <v>16</v>
      </c>
      <c r="H19" s="33">
        <v>16</v>
      </c>
      <c r="I19" s="33">
        <v>1</v>
      </c>
      <c r="J19" s="33">
        <v>36</v>
      </c>
      <c r="K19" s="33">
        <v>16</v>
      </c>
      <c r="L19" s="33">
        <f t="shared" si="1"/>
        <v>36</v>
      </c>
      <c r="M19" s="33">
        <f t="shared" si="2"/>
        <v>576</v>
      </c>
      <c r="N19" s="35">
        <f t="shared" si="3"/>
        <v>576</v>
      </c>
      <c r="O19" s="35">
        <f t="shared" si="4"/>
        <v>256</v>
      </c>
      <c r="P19" s="35">
        <f t="shared" si="5"/>
        <v>320</v>
      </c>
      <c r="Q19" s="35">
        <f t="shared" si="6"/>
        <v>0.89</v>
      </c>
      <c r="R19" s="13" t="s">
        <v>66</v>
      </c>
      <c r="S19" s="14" t="s">
        <v>61</v>
      </c>
      <c r="T19" s="15">
        <v>1</v>
      </c>
      <c r="U19" s="16" t="s">
        <v>62</v>
      </c>
      <c r="V19" s="17">
        <f t="shared" si="0"/>
        <v>15</v>
      </c>
      <c r="W19" s="51">
        <v>255</v>
      </c>
      <c r="X19" s="51">
        <v>17</v>
      </c>
      <c r="Y19" s="51">
        <v>3</v>
      </c>
      <c r="Z19" s="51">
        <v>36</v>
      </c>
      <c r="AA19" s="51">
        <v>16</v>
      </c>
      <c r="AB19" s="51">
        <f t="shared" si="7"/>
        <v>108</v>
      </c>
      <c r="AC19" s="51">
        <f t="shared" si="8"/>
        <v>27540</v>
      </c>
      <c r="AD19" s="50">
        <f t="shared" si="9"/>
        <v>27540</v>
      </c>
      <c r="AE19" s="50">
        <f t="shared" si="10"/>
        <v>12240</v>
      </c>
      <c r="AF19" s="50">
        <f t="shared" si="11"/>
        <v>15300</v>
      </c>
      <c r="AG19" s="50">
        <f t="shared" si="12"/>
        <v>2.83</v>
      </c>
      <c r="AH19" s="18"/>
      <c r="AI19" s="24">
        <f t="shared" si="13"/>
        <v>12560</v>
      </c>
    </row>
    <row r="20" spans="1:35" s="1" customFormat="1">
      <c r="A20" s="32"/>
      <c r="B20" s="32" t="s">
        <v>63</v>
      </c>
      <c r="C20" s="30" t="s">
        <v>64</v>
      </c>
      <c r="D20" s="33">
        <v>1</v>
      </c>
      <c r="E20" s="34" t="s">
        <v>65</v>
      </c>
      <c r="F20" s="35">
        <f t="shared" si="14"/>
        <v>10</v>
      </c>
      <c r="G20" s="33">
        <v>50</v>
      </c>
      <c r="H20" s="33">
        <v>5</v>
      </c>
      <c r="I20" s="33">
        <v>3</v>
      </c>
      <c r="J20" s="33">
        <v>36</v>
      </c>
      <c r="K20" s="33">
        <v>16</v>
      </c>
      <c r="L20" s="33">
        <f t="shared" si="1"/>
        <v>108</v>
      </c>
      <c r="M20" s="33">
        <f t="shared" si="2"/>
        <v>5400</v>
      </c>
      <c r="N20" s="35">
        <f t="shared" si="3"/>
        <v>5400</v>
      </c>
      <c r="O20" s="35">
        <f t="shared" si="4"/>
        <v>2400</v>
      </c>
      <c r="P20" s="35">
        <f t="shared" si="5"/>
        <v>3000</v>
      </c>
      <c r="Q20" s="35">
        <f t="shared" si="6"/>
        <v>0.83</v>
      </c>
      <c r="R20" s="75" t="s">
        <v>66</v>
      </c>
      <c r="S20" s="76" t="s">
        <v>61</v>
      </c>
      <c r="T20" s="77">
        <v>1</v>
      </c>
      <c r="U20" s="78" t="s">
        <v>62</v>
      </c>
      <c r="V20" s="17">
        <f t="shared" si="0"/>
        <v>10.470588235294118</v>
      </c>
      <c r="W20" s="51">
        <v>178</v>
      </c>
      <c r="X20" s="51">
        <v>17</v>
      </c>
      <c r="Y20" s="51">
        <v>6</v>
      </c>
      <c r="Z20" s="51">
        <v>36</v>
      </c>
      <c r="AA20" s="51">
        <v>16</v>
      </c>
      <c r="AB20" s="51">
        <f t="shared" si="7"/>
        <v>216</v>
      </c>
      <c r="AC20" s="51">
        <f t="shared" si="8"/>
        <v>38448</v>
      </c>
      <c r="AD20" s="50">
        <f t="shared" si="9"/>
        <v>38448</v>
      </c>
      <c r="AE20" s="50">
        <f t="shared" si="10"/>
        <v>17088</v>
      </c>
      <c r="AF20" s="50">
        <f t="shared" si="11"/>
        <v>21360</v>
      </c>
      <c r="AG20" s="50">
        <f t="shared" si="12"/>
        <v>5.67</v>
      </c>
      <c r="AH20" s="18"/>
      <c r="AI20" s="24">
        <f t="shared" si="13"/>
        <v>20088</v>
      </c>
    </row>
    <row r="21" spans="1:35" s="1" customFormat="1">
      <c r="A21" s="32"/>
      <c r="B21" s="32" t="s">
        <v>52</v>
      </c>
      <c r="C21" s="30" t="s">
        <v>53</v>
      </c>
      <c r="D21" s="33">
        <v>1</v>
      </c>
      <c r="E21" s="34" t="s">
        <v>54</v>
      </c>
      <c r="F21" s="35">
        <f t="shared" si="14"/>
        <v>11.5</v>
      </c>
      <c r="G21" s="33">
        <v>46</v>
      </c>
      <c r="H21" s="33">
        <v>4</v>
      </c>
      <c r="I21" s="33">
        <v>4</v>
      </c>
      <c r="J21" s="33">
        <v>36</v>
      </c>
      <c r="K21" s="33">
        <v>16</v>
      </c>
      <c r="L21" s="33">
        <f t="shared" si="1"/>
        <v>144</v>
      </c>
      <c r="M21" s="33">
        <f t="shared" si="2"/>
        <v>6624</v>
      </c>
      <c r="N21" s="35">
        <f t="shared" si="3"/>
        <v>6624</v>
      </c>
      <c r="O21" s="35">
        <f t="shared" si="4"/>
        <v>2944</v>
      </c>
      <c r="P21" s="35">
        <f t="shared" si="5"/>
        <v>3680</v>
      </c>
      <c r="Q21" s="35">
        <f t="shared" si="6"/>
        <v>0.89</v>
      </c>
      <c r="R21" s="75" t="s">
        <v>67</v>
      </c>
      <c r="S21" s="76" t="s">
        <v>68</v>
      </c>
      <c r="T21" s="77">
        <v>1</v>
      </c>
      <c r="U21" s="78" t="s">
        <v>69</v>
      </c>
      <c r="V21" s="17">
        <f t="shared" si="0"/>
        <v>14</v>
      </c>
      <c r="W21" s="51">
        <v>14</v>
      </c>
      <c r="X21" s="51">
        <v>1</v>
      </c>
      <c r="Y21" s="51">
        <v>4</v>
      </c>
      <c r="Z21" s="51">
        <v>36</v>
      </c>
      <c r="AA21" s="51">
        <v>16</v>
      </c>
      <c r="AB21" s="51">
        <f t="shared" si="7"/>
        <v>144</v>
      </c>
      <c r="AC21" s="51">
        <f t="shared" si="8"/>
        <v>2016</v>
      </c>
      <c r="AD21" s="50">
        <f t="shared" si="9"/>
        <v>2016</v>
      </c>
      <c r="AE21" s="50">
        <f t="shared" si="10"/>
        <v>896</v>
      </c>
      <c r="AF21" s="50">
        <f t="shared" si="11"/>
        <v>1120</v>
      </c>
      <c r="AG21" s="50">
        <f t="shared" si="12"/>
        <v>0.22</v>
      </c>
      <c r="AH21" s="18"/>
      <c r="AI21" s="24">
        <f t="shared" si="13"/>
        <v>4576</v>
      </c>
    </row>
    <row r="22" spans="1:35" s="1" customFormat="1">
      <c r="A22" s="32"/>
      <c r="B22" s="32" t="s">
        <v>72</v>
      </c>
      <c r="C22" s="30" t="s">
        <v>53</v>
      </c>
      <c r="D22" s="33">
        <v>1</v>
      </c>
      <c r="E22" s="34" t="s">
        <v>73</v>
      </c>
      <c r="F22" s="35">
        <v>10</v>
      </c>
      <c r="G22" s="33">
        <v>144</v>
      </c>
      <c r="H22" s="33">
        <v>15</v>
      </c>
      <c r="I22" s="33">
        <v>4</v>
      </c>
      <c r="J22" s="33">
        <v>36</v>
      </c>
      <c r="K22" s="33">
        <v>16</v>
      </c>
      <c r="L22" s="33">
        <f t="shared" si="1"/>
        <v>144</v>
      </c>
      <c r="M22" s="33">
        <f t="shared" si="2"/>
        <v>20736</v>
      </c>
      <c r="N22" s="35">
        <f t="shared" si="3"/>
        <v>20736</v>
      </c>
      <c r="O22" s="35">
        <f t="shared" si="4"/>
        <v>9216</v>
      </c>
      <c r="P22" s="35">
        <f t="shared" si="5"/>
        <v>11520</v>
      </c>
      <c r="Q22" s="35">
        <f t="shared" si="6"/>
        <v>3.33</v>
      </c>
      <c r="R22" s="13" t="s">
        <v>67</v>
      </c>
      <c r="S22" s="14" t="s">
        <v>68</v>
      </c>
      <c r="T22" s="15">
        <v>1</v>
      </c>
      <c r="U22" s="16" t="s">
        <v>69</v>
      </c>
      <c r="V22" s="17">
        <f t="shared" si="0"/>
        <v>15</v>
      </c>
      <c r="W22" s="51">
        <v>15</v>
      </c>
      <c r="X22" s="51">
        <v>1</v>
      </c>
      <c r="Y22" s="51">
        <v>1</v>
      </c>
      <c r="Z22" s="51">
        <v>36</v>
      </c>
      <c r="AA22" s="51">
        <v>16</v>
      </c>
      <c r="AB22" s="51">
        <f t="shared" si="7"/>
        <v>36</v>
      </c>
      <c r="AC22" s="51">
        <f t="shared" si="8"/>
        <v>540</v>
      </c>
      <c r="AD22" s="50">
        <f t="shared" si="9"/>
        <v>540</v>
      </c>
      <c r="AE22" s="50">
        <f t="shared" si="10"/>
        <v>240</v>
      </c>
      <c r="AF22" s="50">
        <f t="shared" si="11"/>
        <v>300</v>
      </c>
      <c r="AG22" s="50">
        <f t="shared" si="12"/>
        <v>0.06</v>
      </c>
      <c r="AH22" s="18"/>
      <c r="AI22" s="24">
        <f t="shared" si="13"/>
        <v>11760</v>
      </c>
    </row>
    <row r="23" spans="1:35" s="1" customFormat="1">
      <c r="A23" s="32"/>
      <c r="B23" s="32" t="s">
        <v>77</v>
      </c>
      <c r="C23" s="30" t="s">
        <v>53</v>
      </c>
      <c r="D23" s="33">
        <v>1</v>
      </c>
      <c r="E23" s="34" t="s">
        <v>78</v>
      </c>
      <c r="F23" s="35">
        <v>10</v>
      </c>
      <c r="G23" s="33">
        <v>24</v>
      </c>
      <c r="H23" s="33">
        <v>2</v>
      </c>
      <c r="I23" s="33">
        <v>4</v>
      </c>
      <c r="J23" s="33">
        <v>36</v>
      </c>
      <c r="K23" s="33">
        <v>16</v>
      </c>
      <c r="L23" s="33">
        <f t="shared" si="1"/>
        <v>144</v>
      </c>
      <c r="M23" s="33">
        <f t="shared" si="2"/>
        <v>3456</v>
      </c>
      <c r="N23" s="35">
        <f t="shared" si="3"/>
        <v>3456</v>
      </c>
      <c r="O23" s="35">
        <f t="shared" si="4"/>
        <v>1536</v>
      </c>
      <c r="P23" s="35">
        <f t="shared" si="5"/>
        <v>1920</v>
      </c>
      <c r="Q23" s="35">
        <f t="shared" si="6"/>
        <v>0.44</v>
      </c>
      <c r="R23" s="13" t="s">
        <v>70</v>
      </c>
      <c r="S23" s="14" t="s">
        <v>71</v>
      </c>
      <c r="T23" s="15">
        <v>1</v>
      </c>
      <c r="U23" s="16" t="s">
        <v>51</v>
      </c>
      <c r="V23" s="17">
        <f t="shared" si="0"/>
        <v>15</v>
      </c>
      <c r="W23" s="51">
        <v>15</v>
      </c>
      <c r="X23" s="51">
        <v>1</v>
      </c>
      <c r="Y23" s="51">
        <v>1</v>
      </c>
      <c r="Z23" s="51">
        <v>36</v>
      </c>
      <c r="AA23" s="51">
        <v>16</v>
      </c>
      <c r="AB23" s="51">
        <f t="shared" si="7"/>
        <v>36</v>
      </c>
      <c r="AC23" s="51">
        <f t="shared" si="8"/>
        <v>540</v>
      </c>
      <c r="AD23" s="50">
        <f t="shared" si="9"/>
        <v>540</v>
      </c>
      <c r="AE23" s="50">
        <f t="shared" si="10"/>
        <v>240</v>
      </c>
      <c r="AF23" s="50">
        <f t="shared" si="11"/>
        <v>300</v>
      </c>
      <c r="AG23" s="50">
        <f t="shared" si="12"/>
        <v>0.06</v>
      </c>
      <c r="AH23" s="18"/>
      <c r="AI23" s="24">
        <f t="shared" si="13"/>
        <v>2160</v>
      </c>
    </row>
    <row r="24" spans="1:35" s="1" customFormat="1">
      <c r="A24" s="32"/>
      <c r="B24" s="32" t="s">
        <v>66</v>
      </c>
      <c r="C24" s="30" t="s">
        <v>61</v>
      </c>
      <c r="D24" s="33">
        <v>1</v>
      </c>
      <c r="E24" s="34" t="s">
        <v>62</v>
      </c>
      <c r="F24" s="35">
        <v>10</v>
      </c>
      <c r="G24" s="33">
        <v>156</v>
      </c>
      <c r="H24" s="33">
        <v>20</v>
      </c>
      <c r="I24" s="33">
        <v>6</v>
      </c>
      <c r="J24" s="33">
        <v>36</v>
      </c>
      <c r="K24" s="33">
        <v>16</v>
      </c>
      <c r="L24" s="33">
        <f t="shared" si="1"/>
        <v>216</v>
      </c>
      <c r="M24" s="33">
        <f t="shared" si="2"/>
        <v>33696</v>
      </c>
      <c r="N24" s="35">
        <f t="shared" si="3"/>
        <v>33696</v>
      </c>
      <c r="O24" s="35">
        <f t="shared" si="4"/>
        <v>14976</v>
      </c>
      <c r="P24" s="35">
        <f t="shared" si="5"/>
        <v>18720</v>
      </c>
      <c r="Q24" s="35">
        <f t="shared" si="6"/>
        <v>6.67</v>
      </c>
      <c r="R24" s="75" t="s">
        <v>117</v>
      </c>
      <c r="S24" s="76" t="s">
        <v>50</v>
      </c>
      <c r="T24" s="77">
        <v>1</v>
      </c>
      <c r="U24" s="78" t="s">
        <v>118</v>
      </c>
      <c r="V24" s="17">
        <f t="shared" si="0"/>
        <v>14</v>
      </c>
      <c r="W24" s="51">
        <v>28</v>
      </c>
      <c r="X24" s="51">
        <v>2</v>
      </c>
      <c r="Y24" s="51">
        <v>4</v>
      </c>
      <c r="Z24" s="51">
        <v>36</v>
      </c>
      <c r="AA24" s="51">
        <v>16</v>
      </c>
      <c r="AB24" s="51">
        <f t="shared" si="7"/>
        <v>144</v>
      </c>
      <c r="AC24" s="51">
        <f t="shared" si="8"/>
        <v>4032</v>
      </c>
      <c r="AD24" s="50">
        <f t="shared" si="9"/>
        <v>4032</v>
      </c>
      <c r="AE24" s="50">
        <f t="shared" si="10"/>
        <v>1792</v>
      </c>
      <c r="AF24" s="50">
        <f t="shared" si="11"/>
        <v>2240</v>
      </c>
      <c r="AG24" s="50">
        <f t="shared" si="12"/>
        <v>0.44</v>
      </c>
      <c r="AH24" s="18"/>
      <c r="AI24" s="24">
        <f t="shared" si="13"/>
        <v>20512</v>
      </c>
    </row>
    <row r="25" spans="1:35" s="1" customFormat="1">
      <c r="A25" s="32"/>
      <c r="B25" s="32" t="s">
        <v>60</v>
      </c>
      <c r="C25" s="30" t="s">
        <v>61</v>
      </c>
      <c r="D25" s="33">
        <v>1</v>
      </c>
      <c r="E25" s="34" t="s">
        <v>62</v>
      </c>
      <c r="F25" s="35">
        <v>10</v>
      </c>
      <c r="G25" s="33">
        <v>156</v>
      </c>
      <c r="H25" s="33">
        <v>18</v>
      </c>
      <c r="I25" s="33">
        <v>6</v>
      </c>
      <c r="J25" s="33">
        <v>36</v>
      </c>
      <c r="K25" s="33">
        <v>16</v>
      </c>
      <c r="L25" s="33">
        <f t="shared" si="1"/>
        <v>216</v>
      </c>
      <c r="M25" s="33">
        <f t="shared" si="2"/>
        <v>33696</v>
      </c>
      <c r="N25" s="35">
        <f t="shared" si="3"/>
        <v>33696</v>
      </c>
      <c r="O25" s="35">
        <f t="shared" si="4"/>
        <v>14976</v>
      </c>
      <c r="P25" s="35">
        <f t="shared" si="5"/>
        <v>18720</v>
      </c>
      <c r="Q25" s="35">
        <f t="shared" si="6"/>
        <v>6</v>
      </c>
      <c r="R25" s="13" t="s">
        <v>117</v>
      </c>
      <c r="S25" s="14" t="s">
        <v>50</v>
      </c>
      <c r="T25" s="15">
        <v>1</v>
      </c>
      <c r="U25" s="16" t="s">
        <v>118</v>
      </c>
      <c r="V25" s="17">
        <f t="shared" si="0"/>
        <v>15</v>
      </c>
      <c r="W25" s="51">
        <v>45</v>
      </c>
      <c r="X25" s="51">
        <v>3</v>
      </c>
      <c r="Y25" s="51">
        <v>1</v>
      </c>
      <c r="Z25" s="51">
        <v>36</v>
      </c>
      <c r="AA25" s="51">
        <v>16</v>
      </c>
      <c r="AB25" s="51">
        <f t="shared" si="7"/>
        <v>36</v>
      </c>
      <c r="AC25" s="51">
        <f t="shared" si="8"/>
        <v>1620</v>
      </c>
      <c r="AD25" s="50">
        <f t="shared" si="9"/>
        <v>1620</v>
      </c>
      <c r="AE25" s="50">
        <f t="shared" si="10"/>
        <v>720</v>
      </c>
      <c r="AF25" s="50">
        <f t="shared" si="11"/>
        <v>900</v>
      </c>
      <c r="AG25" s="50">
        <f t="shared" si="12"/>
        <v>0.17</v>
      </c>
      <c r="AH25" s="18"/>
      <c r="AI25" s="24">
        <f t="shared" si="13"/>
        <v>19440</v>
      </c>
    </row>
    <row r="26" spans="1:35" s="1" customFormat="1">
      <c r="A26" s="32"/>
      <c r="B26" s="32"/>
      <c r="C26" s="30"/>
      <c r="D26" s="33"/>
      <c r="E26" s="34"/>
      <c r="F26" s="35"/>
      <c r="G26" s="33"/>
      <c r="H26" s="33"/>
      <c r="I26" s="33"/>
      <c r="J26" s="33"/>
      <c r="K26" s="33"/>
      <c r="L26" s="33"/>
      <c r="M26" s="33"/>
      <c r="N26" s="35"/>
      <c r="O26" s="35"/>
      <c r="P26" s="35"/>
      <c r="Q26" s="35"/>
      <c r="R26" s="75" t="s">
        <v>72</v>
      </c>
      <c r="S26" s="76" t="s">
        <v>53</v>
      </c>
      <c r="T26" s="77">
        <v>1</v>
      </c>
      <c r="U26" s="78" t="s">
        <v>73</v>
      </c>
      <c r="V26" s="17">
        <f t="shared" si="0"/>
        <v>11.2</v>
      </c>
      <c r="W26" s="51">
        <v>112</v>
      </c>
      <c r="X26" s="51">
        <v>10</v>
      </c>
      <c r="Y26" s="51">
        <v>4</v>
      </c>
      <c r="Z26" s="51">
        <v>36</v>
      </c>
      <c r="AA26" s="51">
        <v>16</v>
      </c>
      <c r="AB26" s="51">
        <f t="shared" si="7"/>
        <v>144</v>
      </c>
      <c r="AC26" s="51">
        <f t="shared" si="8"/>
        <v>16128</v>
      </c>
      <c r="AD26" s="50">
        <f t="shared" si="9"/>
        <v>16128</v>
      </c>
      <c r="AE26" s="50">
        <f t="shared" si="10"/>
        <v>7168</v>
      </c>
      <c r="AF26" s="50">
        <f t="shared" si="11"/>
        <v>8960</v>
      </c>
      <c r="AG26" s="50">
        <f t="shared" si="12"/>
        <v>2.2200000000000002</v>
      </c>
      <c r="AH26" s="18"/>
      <c r="AI26" s="24">
        <f t="shared" si="13"/>
        <v>7168</v>
      </c>
    </row>
    <row r="27" spans="1:35" s="1" customFormat="1">
      <c r="A27" s="32"/>
      <c r="B27" s="32"/>
      <c r="C27" s="30"/>
      <c r="D27" s="33"/>
      <c r="E27" s="34"/>
      <c r="F27" s="35"/>
      <c r="G27" s="33"/>
      <c r="H27" s="33"/>
      <c r="I27" s="33"/>
      <c r="J27" s="33"/>
      <c r="K27" s="33"/>
      <c r="L27" s="33"/>
      <c r="M27" s="33"/>
      <c r="N27" s="35"/>
      <c r="O27" s="35"/>
      <c r="P27" s="35"/>
      <c r="Q27" s="35"/>
      <c r="R27" s="13" t="s">
        <v>72</v>
      </c>
      <c r="S27" s="14" t="s">
        <v>53</v>
      </c>
      <c r="T27" s="15">
        <v>1</v>
      </c>
      <c r="U27" s="16" t="s">
        <v>73</v>
      </c>
      <c r="V27" s="17">
        <f t="shared" si="0"/>
        <v>15</v>
      </c>
      <c r="W27" s="51">
        <v>195</v>
      </c>
      <c r="X27" s="51">
        <v>13</v>
      </c>
      <c r="Y27" s="51">
        <v>1</v>
      </c>
      <c r="Z27" s="51">
        <v>36</v>
      </c>
      <c r="AA27" s="51">
        <v>16</v>
      </c>
      <c r="AB27" s="51">
        <f t="shared" si="7"/>
        <v>36</v>
      </c>
      <c r="AC27" s="51">
        <f t="shared" si="8"/>
        <v>7020</v>
      </c>
      <c r="AD27" s="50">
        <f t="shared" si="9"/>
        <v>7020</v>
      </c>
      <c r="AE27" s="50">
        <f t="shared" si="10"/>
        <v>3120</v>
      </c>
      <c r="AF27" s="50">
        <f t="shared" si="11"/>
        <v>3900</v>
      </c>
      <c r="AG27" s="50">
        <f t="shared" si="12"/>
        <v>0.72</v>
      </c>
      <c r="AH27" s="18"/>
      <c r="AI27" s="24">
        <f t="shared" si="13"/>
        <v>3120</v>
      </c>
    </row>
    <row r="28" spans="1:35" s="1" customFormat="1">
      <c r="A28" s="32"/>
      <c r="B28" s="32"/>
      <c r="C28" s="30"/>
      <c r="D28" s="33"/>
      <c r="E28" s="34"/>
      <c r="F28" s="35"/>
      <c r="G28" s="33"/>
      <c r="H28" s="33"/>
      <c r="I28" s="33"/>
      <c r="J28" s="33"/>
      <c r="K28" s="33"/>
      <c r="L28" s="33"/>
      <c r="M28" s="33"/>
      <c r="N28" s="35"/>
      <c r="O28" s="35"/>
      <c r="P28" s="35"/>
      <c r="Q28" s="35"/>
      <c r="R28" s="75" t="s">
        <v>74</v>
      </c>
      <c r="S28" s="76" t="s">
        <v>50</v>
      </c>
      <c r="T28" s="77">
        <v>1</v>
      </c>
      <c r="U28" s="78" t="s">
        <v>25</v>
      </c>
      <c r="V28" s="17">
        <f t="shared" si="0"/>
        <v>10</v>
      </c>
      <c r="W28" s="51">
        <v>30</v>
      </c>
      <c r="X28" s="51">
        <v>3</v>
      </c>
      <c r="Y28" s="51">
        <v>4</v>
      </c>
      <c r="Z28" s="51">
        <v>36</v>
      </c>
      <c r="AA28" s="51">
        <v>16</v>
      </c>
      <c r="AB28" s="51">
        <f t="shared" si="7"/>
        <v>144</v>
      </c>
      <c r="AC28" s="51">
        <f t="shared" si="8"/>
        <v>4320</v>
      </c>
      <c r="AD28" s="50">
        <f t="shared" si="9"/>
        <v>4320</v>
      </c>
      <c r="AE28" s="50">
        <f t="shared" si="10"/>
        <v>1920</v>
      </c>
      <c r="AF28" s="50">
        <f t="shared" si="11"/>
        <v>2400</v>
      </c>
      <c r="AG28" s="50">
        <f t="shared" si="12"/>
        <v>0.67</v>
      </c>
      <c r="AH28" s="18"/>
      <c r="AI28" s="24">
        <f t="shared" si="13"/>
        <v>1920</v>
      </c>
    </row>
    <row r="29" spans="1:35" s="1" customFormat="1">
      <c r="A29" s="32"/>
      <c r="B29" s="32"/>
      <c r="C29" s="30"/>
      <c r="D29" s="33"/>
      <c r="E29" s="34"/>
      <c r="F29" s="35"/>
      <c r="G29" s="33"/>
      <c r="H29" s="33"/>
      <c r="I29" s="33"/>
      <c r="J29" s="33"/>
      <c r="K29" s="33"/>
      <c r="L29" s="33"/>
      <c r="M29" s="33"/>
      <c r="N29" s="35"/>
      <c r="O29" s="35"/>
      <c r="P29" s="35"/>
      <c r="Q29" s="35"/>
      <c r="R29" s="13" t="s">
        <v>74</v>
      </c>
      <c r="S29" s="14" t="s">
        <v>50</v>
      </c>
      <c r="T29" s="15">
        <v>1</v>
      </c>
      <c r="U29" s="16" t="s">
        <v>25</v>
      </c>
      <c r="V29" s="17">
        <f t="shared" si="0"/>
        <v>15</v>
      </c>
      <c r="W29" s="51">
        <v>45</v>
      </c>
      <c r="X29" s="51">
        <v>3</v>
      </c>
      <c r="Y29" s="51">
        <v>1</v>
      </c>
      <c r="Z29" s="51">
        <v>36</v>
      </c>
      <c r="AA29" s="51">
        <v>16</v>
      </c>
      <c r="AB29" s="51">
        <f t="shared" si="7"/>
        <v>36</v>
      </c>
      <c r="AC29" s="51">
        <f t="shared" si="8"/>
        <v>1620</v>
      </c>
      <c r="AD29" s="50">
        <f t="shared" si="9"/>
        <v>1620</v>
      </c>
      <c r="AE29" s="50">
        <f t="shared" si="10"/>
        <v>720</v>
      </c>
      <c r="AF29" s="50">
        <f t="shared" si="11"/>
        <v>900</v>
      </c>
      <c r="AG29" s="50">
        <f t="shared" si="12"/>
        <v>0.17</v>
      </c>
      <c r="AH29" s="18"/>
      <c r="AI29" s="24">
        <f t="shared" si="13"/>
        <v>720</v>
      </c>
    </row>
    <row r="30" spans="1:35" s="1" customFormat="1">
      <c r="A30" s="32"/>
      <c r="B30" s="32"/>
      <c r="C30" s="30"/>
      <c r="D30" s="33"/>
      <c r="E30" s="34"/>
      <c r="F30" s="35"/>
      <c r="G30" s="33"/>
      <c r="H30" s="33"/>
      <c r="I30" s="33"/>
      <c r="J30" s="33"/>
      <c r="K30" s="33"/>
      <c r="L30" s="33"/>
      <c r="M30" s="33"/>
      <c r="N30" s="35"/>
      <c r="O30" s="35"/>
      <c r="P30" s="35"/>
      <c r="Q30" s="35"/>
      <c r="R30" s="13" t="s">
        <v>75</v>
      </c>
      <c r="S30" s="14" t="s">
        <v>50</v>
      </c>
      <c r="T30" s="15">
        <v>1</v>
      </c>
      <c r="U30" s="16" t="s">
        <v>69</v>
      </c>
      <c r="V30" s="17">
        <f t="shared" si="0"/>
        <v>15</v>
      </c>
      <c r="W30" s="51">
        <v>15</v>
      </c>
      <c r="X30" s="51">
        <v>1</v>
      </c>
      <c r="Y30" s="51">
        <v>1</v>
      </c>
      <c r="Z30" s="51">
        <v>36</v>
      </c>
      <c r="AA30" s="51">
        <v>16</v>
      </c>
      <c r="AB30" s="51">
        <f t="shared" si="7"/>
        <v>36</v>
      </c>
      <c r="AC30" s="51">
        <f t="shared" si="8"/>
        <v>540</v>
      </c>
      <c r="AD30" s="50">
        <f t="shared" si="9"/>
        <v>540</v>
      </c>
      <c r="AE30" s="50">
        <f t="shared" si="10"/>
        <v>240</v>
      </c>
      <c r="AF30" s="50">
        <f t="shared" si="11"/>
        <v>300</v>
      </c>
      <c r="AG30" s="50">
        <f t="shared" si="12"/>
        <v>0.06</v>
      </c>
      <c r="AH30" s="18"/>
      <c r="AI30" s="24">
        <f t="shared" si="13"/>
        <v>240</v>
      </c>
    </row>
    <row r="31" spans="1:35" s="1" customFormat="1">
      <c r="A31" s="32"/>
      <c r="B31" s="32"/>
      <c r="C31" s="30"/>
      <c r="D31" s="33"/>
      <c r="E31" s="34"/>
      <c r="F31" s="35"/>
      <c r="G31" s="33"/>
      <c r="H31" s="33"/>
      <c r="I31" s="33"/>
      <c r="J31" s="33"/>
      <c r="K31" s="33"/>
      <c r="L31" s="33"/>
      <c r="M31" s="33"/>
      <c r="N31" s="35"/>
      <c r="O31" s="35"/>
      <c r="P31" s="35"/>
      <c r="Q31" s="35"/>
      <c r="R31" s="75" t="s">
        <v>119</v>
      </c>
      <c r="S31" s="76" t="s">
        <v>120</v>
      </c>
      <c r="T31" s="77">
        <v>1</v>
      </c>
      <c r="U31" s="78" t="s">
        <v>112</v>
      </c>
      <c r="V31" s="17">
        <f t="shared" si="0"/>
        <v>1.1666666666666667</v>
      </c>
      <c r="W31" s="51">
        <v>7</v>
      </c>
      <c r="X31" s="51">
        <v>6</v>
      </c>
      <c r="Y31" s="51">
        <v>2</v>
      </c>
      <c r="Z31" s="51">
        <v>36</v>
      </c>
      <c r="AA31" s="51">
        <v>16</v>
      </c>
      <c r="AB31" s="51">
        <f t="shared" si="7"/>
        <v>72</v>
      </c>
      <c r="AC31" s="51">
        <f t="shared" si="8"/>
        <v>504</v>
      </c>
      <c r="AD31" s="50">
        <f t="shared" si="9"/>
        <v>504</v>
      </c>
      <c r="AE31" s="50">
        <f t="shared" si="10"/>
        <v>224</v>
      </c>
      <c r="AF31" s="50">
        <f t="shared" si="11"/>
        <v>280</v>
      </c>
      <c r="AG31" s="50">
        <f t="shared" si="12"/>
        <v>0.67</v>
      </c>
      <c r="AH31" s="18"/>
      <c r="AI31" s="24">
        <f t="shared" si="13"/>
        <v>224</v>
      </c>
    </row>
    <row r="32" spans="1:35" s="1" customFormat="1">
      <c r="A32" s="32"/>
      <c r="B32" s="32"/>
      <c r="C32" s="30"/>
      <c r="D32" s="33"/>
      <c r="E32" s="34"/>
      <c r="F32" s="35"/>
      <c r="G32" s="33"/>
      <c r="H32" s="33"/>
      <c r="I32" s="33"/>
      <c r="J32" s="33"/>
      <c r="K32" s="33"/>
      <c r="L32" s="33"/>
      <c r="M32" s="33"/>
      <c r="N32" s="35"/>
      <c r="O32" s="35"/>
      <c r="P32" s="35"/>
      <c r="Q32" s="35"/>
      <c r="R32" s="75" t="s">
        <v>76</v>
      </c>
      <c r="S32" s="76" t="s">
        <v>50</v>
      </c>
      <c r="T32" s="77">
        <v>1</v>
      </c>
      <c r="U32" s="78" t="s">
        <v>73</v>
      </c>
      <c r="V32" s="17">
        <f t="shared" si="0"/>
        <v>15</v>
      </c>
      <c r="W32" s="51">
        <v>30</v>
      </c>
      <c r="X32" s="51">
        <v>2</v>
      </c>
      <c r="Y32" s="51">
        <v>3</v>
      </c>
      <c r="Z32" s="51">
        <v>36</v>
      </c>
      <c r="AA32" s="51">
        <v>16</v>
      </c>
      <c r="AB32" s="51">
        <f t="shared" si="7"/>
        <v>108</v>
      </c>
      <c r="AC32" s="51">
        <f t="shared" si="8"/>
        <v>3240</v>
      </c>
      <c r="AD32" s="50">
        <f t="shared" si="9"/>
        <v>3240</v>
      </c>
      <c r="AE32" s="50">
        <f t="shared" si="10"/>
        <v>1440</v>
      </c>
      <c r="AF32" s="50">
        <f t="shared" si="11"/>
        <v>1800</v>
      </c>
      <c r="AG32" s="50">
        <f t="shared" si="12"/>
        <v>0.33</v>
      </c>
      <c r="AH32" s="18"/>
      <c r="AI32" s="24">
        <f t="shared" si="13"/>
        <v>1440</v>
      </c>
    </row>
    <row r="33" spans="1:35" s="1" customFormat="1">
      <c r="A33" s="32"/>
      <c r="B33" s="32"/>
      <c r="C33" s="30"/>
      <c r="D33" s="33"/>
      <c r="E33" s="34"/>
      <c r="F33" s="35"/>
      <c r="G33" s="33"/>
      <c r="H33" s="33"/>
      <c r="I33" s="33"/>
      <c r="J33" s="33"/>
      <c r="K33" s="33"/>
      <c r="L33" s="33"/>
      <c r="M33" s="33"/>
      <c r="N33" s="35"/>
      <c r="O33" s="35"/>
      <c r="P33" s="35"/>
      <c r="Q33" s="35"/>
      <c r="R33" s="13" t="s">
        <v>76</v>
      </c>
      <c r="S33" s="14" t="s">
        <v>50</v>
      </c>
      <c r="T33" s="15">
        <v>1</v>
      </c>
      <c r="U33" s="16" t="s">
        <v>73</v>
      </c>
      <c r="V33" s="17">
        <f t="shared" si="0"/>
        <v>15</v>
      </c>
      <c r="W33" s="51">
        <v>45</v>
      </c>
      <c r="X33" s="51">
        <v>3</v>
      </c>
      <c r="Y33" s="51">
        <v>1</v>
      </c>
      <c r="Z33" s="51">
        <v>36</v>
      </c>
      <c r="AA33" s="51">
        <v>16</v>
      </c>
      <c r="AB33" s="51">
        <f t="shared" si="7"/>
        <v>36</v>
      </c>
      <c r="AC33" s="51">
        <f t="shared" si="8"/>
        <v>1620</v>
      </c>
      <c r="AD33" s="50">
        <f t="shared" si="9"/>
        <v>1620</v>
      </c>
      <c r="AE33" s="50">
        <f t="shared" si="10"/>
        <v>720</v>
      </c>
      <c r="AF33" s="50">
        <f t="shared" si="11"/>
        <v>900</v>
      </c>
      <c r="AG33" s="50">
        <f t="shared" si="12"/>
        <v>0.17</v>
      </c>
      <c r="AH33" s="18"/>
      <c r="AI33" s="24">
        <f t="shared" si="13"/>
        <v>720</v>
      </c>
    </row>
    <row r="34" spans="1:35" s="1" customFormat="1">
      <c r="A34" s="32"/>
      <c r="B34" s="32"/>
      <c r="C34" s="30"/>
      <c r="D34" s="33"/>
      <c r="E34" s="34"/>
      <c r="F34" s="35"/>
      <c r="G34" s="33"/>
      <c r="H34" s="33"/>
      <c r="I34" s="33"/>
      <c r="J34" s="33"/>
      <c r="K34" s="33"/>
      <c r="L34" s="33"/>
      <c r="M34" s="33"/>
      <c r="N34" s="35"/>
      <c r="O34" s="35"/>
      <c r="P34" s="35"/>
      <c r="Q34" s="35"/>
      <c r="R34" s="75" t="s">
        <v>77</v>
      </c>
      <c r="S34" s="76" t="s">
        <v>53</v>
      </c>
      <c r="T34" s="77">
        <v>1</v>
      </c>
      <c r="U34" s="78" t="s">
        <v>78</v>
      </c>
      <c r="V34" s="17">
        <f t="shared" si="0"/>
        <v>10</v>
      </c>
      <c r="W34" s="51">
        <v>30</v>
      </c>
      <c r="X34" s="51">
        <v>3</v>
      </c>
      <c r="Y34" s="51">
        <v>4</v>
      </c>
      <c r="Z34" s="51">
        <v>36</v>
      </c>
      <c r="AA34" s="51">
        <v>16</v>
      </c>
      <c r="AB34" s="51">
        <f t="shared" si="7"/>
        <v>144</v>
      </c>
      <c r="AC34" s="51">
        <f t="shared" si="8"/>
        <v>4320</v>
      </c>
      <c r="AD34" s="50">
        <f t="shared" si="9"/>
        <v>4320</v>
      </c>
      <c r="AE34" s="50">
        <f t="shared" si="10"/>
        <v>1920</v>
      </c>
      <c r="AF34" s="50">
        <f t="shared" si="11"/>
        <v>2400</v>
      </c>
      <c r="AG34" s="50">
        <f t="shared" si="12"/>
        <v>0.67</v>
      </c>
      <c r="AH34" s="18"/>
      <c r="AI34" s="24">
        <f t="shared" si="13"/>
        <v>1920</v>
      </c>
    </row>
    <row r="35" spans="1:35" s="1" customFormat="1">
      <c r="A35" s="32"/>
      <c r="B35" s="32"/>
      <c r="C35" s="30"/>
      <c r="D35" s="33"/>
      <c r="E35" s="34"/>
      <c r="F35" s="35"/>
      <c r="G35" s="33"/>
      <c r="H35" s="33"/>
      <c r="I35" s="33"/>
      <c r="J35" s="33"/>
      <c r="K35" s="33"/>
      <c r="L35" s="33"/>
      <c r="M35" s="33"/>
      <c r="N35" s="35"/>
      <c r="O35" s="35"/>
      <c r="P35" s="35"/>
      <c r="Q35" s="35"/>
      <c r="R35" s="13" t="s">
        <v>77</v>
      </c>
      <c r="S35" s="14" t="s">
        <v>53</v>
      </c>
      <c r="T35" s="15">
        <v>1</v>
      </c>
      <c r="U35" s="16" t="s">
        <v>78</v>
      </c>
      <c r="V35" s="17">
        <f t="shared" si="0"/>
        <v>15</v>
      </c>
      <c r="W35" s="51">
        <v>30</v>
      </c>
      <c r="X35" s="51">
        <v>2</v>
      </c>
      <c r="Y35" s="51">
        <v>1</v>
      </c>
      <c r="Z35" s="51">
        <v>36</v>
      </c>
      <c r="AA35" s="51">
        <v>16</v>
      </c>
      <c r="AB35" s="51">
        <f t="shared" si="7"/>
        <v>36</v>
      </c>
      <c r="AC35" s="51">
        <f t="shared" si="8"/>
        <v>1080</v>
      </c>
      <c r="AD35" s="50">
        <f t="shared" si="9"/>
        <v>1080</v>
      </c>
      <c r="AE35" s="50">
        <f t="shared" si="10"/>
        <v>480</v>
      </c>
      <c r="AF35" s="50">
        <f t="shared" si="11"/>
        <v>600</v>
      </c>
      <c r="AG35" s="50">
        <f t="shared" si="12"/>
        <v>0.11</v>
      </c>
      <c r="AH35" s="18"/>
      <c r="AI35" s="24">
        <f t="shared" si="13"/>
        <v>480</v>
      </c>
    </row>
    <row r="36" spans="1:35" s="1" customFormat="1">
      <c r="A36" s="32"/>
      <c r="B36" s="32"/>
      <c r="C36" s="30"/>
      <c r="D36" s="33"/>
      <c r="E36" s="34"/>
      <c r="F36" s="35"/>
      <c r="G36" s="33"/>
      <c r="H36" s="33"/>
      <c r="I36" s="33"/>
      <c r="J36" s="33"/>
      <c r="K36" s="33"/>
      <c r="L36" s="33"/>
      <c r="M36" s="33"/>
      <c r="N36" s="35"/>
      <c r="O36" s="35"/>
      <c r="P36" s="35"/>
      <c r="Q36" s="35"/>
      <c r="R36" s="75" t="s">
        <v>79</v>
      </c>
      <c r="S36" s="76" t="s">
        <v>53</v>
      </c>
      <c r="T36" s="77">
        <v>1</v>
      </c>
      <c r="U36" s="78" t="s">
        <v>26</v>
      </c>
      <c r="V36" s="17">
        <f t="shared" ref="V36" si="15">W36/X36</f>
        <v>15</v>
      </c>
      <c r="W36" s="51">
        <v>15</v>
      </c>
      <c r="X36" s="51">
        <v>1</v>
      </c>
      <c r="Y36" s="51">
        <v>4</v>
      </c>
      <c r="Z36" s="51">
        <v>36</v>
      </c>
      <c r="AA36" s="51">
        <v>16</v>
      </c>
      <c r="AB36" s="51">
        <f t="shared" ref="AB36" si="16">Z36*Y36</f>
        <v>144</v>
      </c>
      <c r="AC36" s="51">
        <f t="shared" ref="AC36" si="17">W36*AB36</f>
        <v>2160</v>
      </c>
      <c r="AD36" s="50">
        <f t="shared" ref="AD36" si="18">AE36+AF36</f>
        <v>2160</v>
      </c>
      <c r="AE36" s="50">
        <f t="shared" ref="AE36" si="19">W36*Y36*AA36</f>
        <v>960</v>
      </c>
      <c r="AF36" s="50">
        <f t="shared" ref="AF36" si="20">W36*Y36*(Z36-AA36)</f>
        <v>1200</v>
      </c>
      <c r="AG36" s="50">
        <f t="shared" ref="AG36" si="21">ROUND(X36*Y36/18,2)</f>
        <v>0.22</v>
      </c>
      <c r="AH36" s="18"/>
      <c r="AI36" s="24">
        <f t="shared" ref="AI36" si="22">P36+AE36</f>
        <v>960</v>
      </c>
    </row>
    <row r="37" spans="1:35" s="1" customFormat="1">
      <c r="A37" s="32"/>
      <c r="B37" s="32"/>
      <c r="C37" s="30"/>
      <c r="D37" s="33"/>
      <c r="E37" s="34"/>
      <c r="F37" s="35"/>
      <c r="G37" s="33"/>
      <c r="H37" s="33"/>
      <c r="I37" s="33"/>
      <c r="J37" s="33"/>
      <c r="K37" s="33"/>
      <c r="L37" s="33"/>
      <c r="M37" s="33"/>
      <c r="N37" s="35"/>
      <c r="O37" s="35"/>
      <c r="P37" s="35"/>
      <c r="Q37" s="35"/>
      <c r="R37" s="13" t="s">
        <v>79</v>
      </c>
      <c r="S37" s="14" t="s">
        <v>53</v>
      </c>
      <c r="T37" s="15">
        <v>1</v>
      </c>
      <c r="U37" s="16" t="s">
        <v>26</v>
      </c>
      <c r="V37" s="17">
        <f t="shared" si="0"/>
        <v>15</v>
      </c>
      <c r="W37" s="51">
        <v>15</v>
      </c>
      <c r="X37" s="51">
        <v>1</v>
      </c>
      <c r="Y37" s="51">
        <v>1</v>
      </c>
      <c r="Z37" s="51">
        <v>36</v>
      </c>
      <c r="AA37" s="51">
        <v>16</v>
      </c>
      <c r="AB37" s="51">
        <f t="shared" si="7"/>
        <v>36</v>
      </c>
      <c r="AC37" s="51">
        <f t="shared" si="8"/>
        <v>540</v>
      </c>
      <c r="AD37" s="50">
        <f t="shared" si="9"/>
        <v>540</v>
      </c>
      <c r="AE37" s="50">
        <f t="shared" si="10"/>
        <v>240</v>
      </c>
      <c r="AF37" s="50">
        <f t="shared" si="11"/>
        <v>300</v>
      </c>
      <c r="AG37" s="50">
        <f t="shared" si="12"/>
        <v>0.06</v>
      </c>
      <c r="AH37" s="18"/>
      <c r="AI37" s="24">
        <f t="shared" si="13"/>
        <v>240</v>
      </c>
    </row>
    <row r="38" spans="1:35" s="1" customFormat="1">
      <c r="A38" s="32"/>
      <c r="B38" s="36" t="s">
        <v>4</v>
      </c>
      <c r="C38" s="36"/>
      <c r="D38" s="37"/>
      <c r="E38" s="37"/>
      <c r="F38" s="37"/>
      <c r="G38" s="38">
        <f t="shared" ref="G38:Q38" si="23">SUM(G5:G25)</f>
        <v>963</v>
      </c>
      <c r="H38" s="38">
        <f t="shared" si="23"/>
        <v>124</v>
      </c>
      <c r="I38" s="38">
        <f t="shared" si="23"/>
        <v>84</v>
      </c>
      <c r="J38" s="38">
        <f t="shared" si="23"/>
        <v>756</v>
      </c>
      <c r="K38" s="38">
        <f t="shared" si="23"/>
        <v>336</v>
      </c>
      <c r="L38" s="38">
        <f t="shared" si="23"/>
        <v>3024</v>
      </c>
      <c r="M38" s="38">
        <f t="shared" si="23"/>
        <v>159588</v>
      </c>
      <c r="N38" s="38">
        <f t="shared" si="23"/>
        <v>159588</v>
      </c>
      <c r="O38" s="38">
        <f t="shared" si="23"/>
        <v>70928</v>
      </c>
      <c r="P38" s="38">
        <f t="shared" si="23"/>
        <v>88660</v>
      </c>
      <c r="Q38" s="39">
        <f t="shared" si="23"/>
        <v>28.42</v>
      </c>
      <c r="R38" s="19" t="s">
        <v>4</v>
      </c>
      <c r="S38" s="19"/>
      <c r="T38" s="20"/>
      <c r="U38" s="20"/>
      <c r="V38" s="20"/>
      <c r="W38" s="53">
        <f>W5+W7+W8+W9+W11+W14+W16+W17+W18+W20+W21+W24+W26+W28+W31+W32+W34+W36</f>
        <v>838</v>
      </c>
      <c r="X38" s="53">
        <f>X5+X7+X8+X9+X11+X14+X16+X18+X20+X21+X24+X26+X28+X32+X34+X36</f>
        <v>73</v>
      </c>
      <c r="Y38" s="53">
        <f t="shared" ref="Y38:AB38" si="24">Y5+Y7+Y8+Y9+Y11+Y14+Y16+Y17+Y18+Y20+Y21+Y24+Y26+Y28+Y31+Y32+Y34+Y36</f>
        <v>69</v>
      </c>
      <c r="Z38" s="53">
        <f t="shared" si="24"/>
        <v>648</v>
      </c>
      <c r="AA38" s="53">
        <f t="shared" si="24"/>
        <v>288</v>
      </c>
      <c r="AB38" s="53">
        <f t="shared" si="24"/>
        <v>2484</v>
      </c>
      <c r="AC38" s="53">
        <f>SUM(AC5:AC37)</f>
        <v>210060</v>
      </c>
      <c r="AD38" s="53">
        <f>SUM(AD5:AD37)</f>
        <v>210060</v>
      </c>
      <c r="AE38" s="53">
        <f>SUM(AE5:AE37)</f>
        <v>93360</v>
      </c>
      <c r="AF38" s="53">
        <f>SUM(AF5:AF37)</f>
        <v>116700</v>
      </c>
      <c r="AG38" s="54">
        <f>SUM(AG5:AG37)</f>
        <v>29.529999999999998</v>
      </c>
      <c r="AH38" s="53"/>
      <c r="AI38" s="53">
        <f>SUM(AI5:AI37)</f>
        <v>182020</v>
      </c>
    </row>
    <row r="39" spans="1:35" s="1" customFormat="1">
      <c r="A39" s="28" t="s">
        <v>31</v>
      </c>
      <c r="B39" s="29"/>
      <c r="C39" s="29"/>
      <c r="D39" s="40"/>
      <c r="E39" s="40"/>
      <c r="F39" s="40"/>
      <c r="G39" s="40"/>
      <c r="H39" s="40"/>
      <c r="I39" s="40"/>
      <c r="J39" s="40"/>
      <c r="K39" s="40"/>
      <c r="L39" s="40"/>
      <c r="M39" s="33"/>
      <c r="N39" s="41"/>
      <c r="O39" s="35"/>
      <c r="P39" s="35"/>
      <c r="Q39" s="35"/>
      <c r="R39" s="11"/>
      <c r="S39" s="11"/>
      <c r="T39" s="22"/>
      <c r="U39" s="22"/>
      <c r="V39" s="22"/>
      <c r="W39" s="55"/>
      <c r="X39" s="55"/>
      <c r="Y39" s="55"/>
      <c r="Z39" s="55"/>
      <c r="AA39" s="55"/>
      <c r="AB39" s="55"/>
      <c r="AC39" s="51"/>
      <c r="AD39" s="56"/>
      <c r="AE39" s="50"/>
      <c r="AF39" s="50"/>
      <c r="AG39" s="50"/>
      <c r="AH39" s="18"/>
      <c r="AI39" s="24">
        <f t="shared" ref="AI39:AI89" si="25">P39+AE39</f>
        <v>0</v>
      </c>
    </row>
    <row r="40" spans="1:35" s="1" customFormat="1">
      <c r="A40" s="32">
        <v>1</v>
      </c>
      <c r="B40" s="32" t="s">
        <v>85</v>
      </c>
      <c r="C40" s="30" t="s">
        <v>86</v>
      </c>
      <c r="D40" s="33">
        <v>1</v>
      </c>
      <c r="E40" s="34" t="s">
        <v>54</v>
      </c>
      <c r="F40" s="35">
        <f>G40/H40</f>
        <v>10</v>
      </c>
      <c r="G40" s="33">
        <v>60</v>
      </c>
      <c r="H40" s="33">
        <v>6</v>
      </c>
      <c r="I40" s="33">
        <v>6</v>
      </c>
      <c r="J40" s="33">
        <v>36</v>
      </c>
      <c r="K40" s="33">
        <v>16</v>
      </c>
      <c r="L40" s="33">
        <f>J40*I40</f>
        <v>216</v>
      </c>
      <c r="M40" s="33">
        <f>G40*L40</f>
        <v>12960</v>
      </c>
      <c r="N40" s="35">
        <f>O40+P40</f>
        <v>12960</v>
      </c>
      <c r="O40" s="35">
        <f>G40*I40*K40</f>
        <v>5760</v>
      </c>
      <c r="P40" s="35">
        <f>G40*I40*(J40-K40)</f>
        <v>7200</v>
      </c>
      <c r="Q40" s="35">
        <f>ROUND(H40*I40/18,2)</f>
        <v>2</v>
      </c>
      <c r="R40" s="75" t="s">
        <v>83</v>
      </c>
      <c r="S40" s="76" t="str">
        <f>C40</f>
        <v>Дошкольная подготовка</v>
      </c>
      <c r="T40" s="77">
        <v>1</v>
      </c>
      <c r="U40" s="78" t="s">
        <v>122</v>
      </c>
      <c r="V40" s="17">
        <f>W40/X40</f>
        <v>10</v>
      </c>
      <c r="W40" s="51">
        <v>30</v>
      </c>
      <c r="X40" s="51">
        <v>3</v>
      </c>
      <c r="Y40" s="51">
        <v>4</v>
      </c>
      <c r="Z40" s="51">
        <v>36</v>
      </c>
      <c r="AA40" s="51">
        <v>16</v>
      </c>
      <c r="AB40" s="51">
        <f>Z40*Y40</f>
        <v>144</v>
      </c>
      <c r="AC40" s="51">
        <f>W40*AB40</f>
        <v>4320</v>
      </c>
      <c r="AD40" s="50">
        <f>AE40+AF40</f>
        <v>4320</v>
      </c>
      <c r="AE40" s="50">
        <f>W40*Y40*AA40</f>
        <v>1920</v>
      </c>
      <c r="AF40" s="50">
        <f>W40*Y40*(Z40-AA40)</f>
        <v>2400</v>
      </c>
      <c r="AG40" s="50">
        <f>ROUND(X40*Y40/18,2)</f>
        <v>0.67</v>
      </c>
      <c r="AH40" s="18"/>
      <c r="AI40" s="24">
        <f t="shared" si="25"/>
        <v>9120</v>
      </c>
    </row>
    <row r="41" spans="1:35" s="1" customFormat="1">
      <c r="A41" s="32">
        <v>2</v>
      </c>
      <c r="B41" s="32" t="s">
        <v>92</v>
      </c>
      <c r="C41" s="30" t="s">
        <v>86</v>
      </c>
      <c r="D41" s="33">
        <v>1</v>
      </c>
      <c r="E41" s="34" t="s">
        <v>54</v>
      </c>
      <c r="F41" s="35">
        <f t="shared" ref="F41:F44" si="26">G41/H41</f>
        <v>12</v>
      </c>
      <c r="G41" s="33">
        <v>24</v>
      </c>
      <c r="H41" s="33">
        <v>2</v>
      </c>
      <c r="I41" s="33">
        <v>6</v>
      </c>
      <c r="J41" s="33">
        <v>36</v>
      </c>
      <c r="K41" s="33">
        <v>16</v>
      </c>
      <c r="L41" s="33">
        <f t="shared" ref="L41:L47" si="27">J41*I41</f>
        <v>216</v>
      </c>
      <c r="M41" s="33">
        <f t="shared" ref="M41:M47" si="28">G41*L41</f>
        <v>5184</v>
      </c>
      <c r="N41" s="35">
        <f t="shared" ref="N41:N47" si="29">O41+P41</f>
        <v>5184</v>
      </c>
      <c r="O41" s="35">
        <f t="shared" ref="O41:O47" si="30">G41*I41*K41</f>
        <v>2304</v>
      </c>
      <c r="P41" s="35">
        <f t="shared" ref="P41:P47" si="31">G41*I41*(J41-K41)</f>
        <v>2880</v>
      </c>
      <c r="Q41" s="35">
        <f t="shared" ref="Q41:Q47" si="32">ROUND(H41*I41/18,2)</f>
        <v>0.67</v>
      </c>
      <c r="R41" s="75"/>
      <c r="S41" s="76"/>
      <c r="T41" s="77"/>
      <c r="U41" s="78"/>
      <c r="V41" s="17"/>
      <c r="W41" s="51"/>
      <c r="X41" s="51"/>
      <c r="Y41" s="51"/>
      <c r="Z41" s="51"/>
      <c r="AA41" s="51"/>
      <c r="AB41" s="51"/>
      <c r="AC41" s="51"/>
      <c r="AD41" s="50"/>
      <c r="AE41" s="50"/>
      <c r="AF41" s="50"/>
      <c r="AG41" s="50"/>
      <c r="AH41" s="18"/>
      <c r="AI41" s="24"/>
    </row>
    <row r="42" spans="1:35" s="1" customFormat="1">
      <c r="A42" s="32">
        <v>3</v>
      </c>
      <c r="B42" s="32" t="s">
        <v>91</v>
      </c>
      <c r="C42" s="30" t="s">
        <v>86</v>
      </c>
      <c r="D42" s="33">
        <v>1</v>
      </c>
      <c r="E42" s="34" t="s">
        <v>54</v>
      </c>
      <c r="F42" s="35">
        <v>10</v>
      </c>
      <c r="G42" s="33">
        <v>13</v>
      </c>
      <c r="H42" s="33">
        <v>3</v>
      </c>
      <c r="I42" s="33">
        <v>4</v>
      </c>
      <c r="J42" s="33">
        <v>36</v>
      </c>
      <c r="K42" s="33">
        <v>16</v>
      </c>
      <c r="L42" s="33">
        <f t="shared" si="27"/>
        <v>144</v>
      </c>
      <c r="M42" s="33">
        <f t="shared" si="28"/>
        <v>1872</v>
      </c>
      <c r="N42" s="35">
        <f t="shared" si="29"/>
        <v>1872</v>
      </c>
      <c r="O42" s="35">
        <f t="shared" si="30"/>
        <v>832</v>
      </c>
      <c r="P42" s="35">
        <f t="shared" si="31"/>
        <v>1040</v>
      </c>
      <c r="Q42" s="35">
        <f t="shared" si="32"/>
        <v>0.67</v>
      </c>
      <c r="R42" s="75" t="s">
        <v>85</v>
      </c>
      <c r="S42" s="76" t="s">
        <v>86</v>
      </c>
      <c r="T42" s="77">
        <v>1</v>
      </c>
      <c r="U42" s="78" t="s">
        <v>54</v>
      </c>
      <c r="V42" s="17">
        <f t="shared" ref="V42:V52" si="33">W42/X42</f>
        <v>10.5</v>
      </c>
      <c r="W42" s="51">
        <v>105</v>
      </c>
      <c r="X42" s="51">
        <v>10</v>
      </c>
      <c r="Y42" s="51">
        <v>6</v>
      </c>
      <c r="Z42" s="51">
        <v>36</v>
      </c>
      <c r="AA42" s="51">
        <v>16</v>
      </c>
      <c r="AB42" s="51">
        <f t="shared" ref="AB42:AB52" si="34">Z42*Y42</f>
        <v>216</v>
      </c>
      <c r="AC42" s="51">
        <f t="shared" ref="AC42:AC52" si="35">W42*AB42</f>
        <v>22680</v>
      </c>
      <c r="AD42" s="50">
        <f t="shared" ref="AD42:AD52" si="36">AE42+AF42</f>
        <v>22680</v>
      </c>
      <c r="AE42" s="50">
        <f t="shared" ref="AE42:AE52" si="37">W42*Y42*AA42</f>
        <v>10080</v>
      </c>
      <c r="AF42" s="50">
        <f t="shared" ref="AF42:AF52" si="38">W42*Y42*(Z42-AA42)</f>
        <v>12600</v>
      </c>
      <c r="AG42" s="50">
        <f t="shared" ref="AG42:AG52" si="39">ROUND(X42*Y42/18,2)</f>
        <v>3.33</v>
      </c>
      <c r="AH42" s="18"/>
      <c r="AI42" s="24">
        <f t="shared" ref="AI42:AI52" si="40">P42+AE42</f>
        <v>11120</v>
      </c>
    </row>
    <row r="43" spans="1:35" s="1" customFormat="1">
      <c r="A43" s="32">
        <v>4</v>
      </c>
      <c r="B43" s="32" t="s">
        <v>87</v>
      </c>
      <c r="C43" s="30" t="s">
        <v>86</v>
      </c>
      <c r="D43" s="33">
        <v>1</v>
      </c>
      <c r="E43" s="34" t="s">
        <v>54</v>
      </c>
      <c r="F43" s="35">
        <v>10</v>
      </c>
      <c r="G43" s="33">
        <v>12</v>
      </c>
      <c r="H43" s="33">
        <v>2</v>
      </c>
      <c r="I43" s="33">
        <v>4</v>
      </c>
      <c r="J43" s="33">
        <v>36</v>
      </c>
      <c r="K43" s="33">
        <v>16</v>
      </c>
      <c r="L43" s="33">
        <f t="shared" si="27"/>
        <v>144</v>
      </c>
      <c r="M43" s="33">
        <f t="shared" si="28"/>
        <v>1728</v>
      </c>
      <c r="N43" s="35">
        <f t="shared" si="29"/>
        <v>1728</v>
      </c>
      <c r="O43" s="35">
        <f t="shared" si="30"/>
        <v>768</v>
      </c>
      <c r="P43" s="35">
        <f t="shared" si="31"/>
        <v>960</v>
      </c>
      <c r="Q43" s="35">
        <f t="shared" si="32"/>
        <v>0.44</v>
      </c>
      <c r="R43" s="13" t="s">
        <v>85</v>
      </c>
      <c r="S43" s="14" t="s">
        <v>86</v>
      </c>
      <c r="T43" s="15">
        <v>1</v>
      </c>
      <c r="U43" s="16" t="s">
        <v>145</v>
      </c>
      <c r="V43" s="17">
        <f t="shared" si="33"/>
        <v>15</v>
      </c>
      <c r="W43" s="51">
        <v>150</v>
      </c>
      <c r="X43" s="51">
        <v>10</v>
      </c>
      <c r="Y43" s="51">
        <v>2</v>
      </c>
      <c r="Z43" s="51">
        <v>36</v>
      </c>
      <c r="AA43" s="51">
        <v>16</v>
      </c>
      <c r="AB43" s="51">
        <f t="shared" si="34"/>
        <v>72</v>
      </c>
      <c r="AC43" s="51">
        <f t="shared" si="35"/>
        <v>10800</v>
      </c>
      <c r="AD43" s="50">
        <f t="shared" si="36"/>
        <v>10800</v>
      </c>
      <c r="AE43" s="50">
        <f t="shared" si="37"/>
        <v>4800</v>
      </c>
      <c r="AF43" s="50">
        <f t="shared" si="38"/>
        <v>6000</v>
      </c>
      <c r="AG43" s="50">
        <f t="shared" si="39"/>
        <v>1.1100000000000001</v>
      </c>
      <c r="AH43" s="18"/>
      <c r="AI43" s="24">
        <f t="shared" si="40"/>
        <v>5760</v>
      </c>
    </row>
    <row r="44" spans="1:35" s="1" customFormat="1">
      <c r="A44" s="32">
        <v>5</v>
      </c>
      <c r="B44" s="32" t="s">
        <v>93</v>
      </c>
      <c r="C44" s="30" t="s">
        <v>32</v>
      </c>
      <c r="D44" s="33">
        <v>1</v>
      </c>
      <c r="E44" s="34" t="s">
        <v>24</v>
      </c>
      <c r="F44" s="35">
        <f t="shared" si="26"/>
        <v>10</v>
      </c>
      <c r="G44" s="33">
        <v>110</v>
      </c>
      <c r="H44" s="33">
        <v>11</v>
      </c>
      <c r="I44" s="33">
        <v>4</v>
      </c>
      <c r="J44" s="33">
        <v>36</v>
      </c>
      <c r="K44" s="33">
        <v>16</v>
      </c>
      <c r="L44" s="33">
        <f t="shared" si="27"/>
        <v>144</v>
      </c>
      <c r="M44" s="33">
        <f t="shared" si="28"/>
        <v>15840</v>
      </c>
      <c r="N44" s="35">
        <f t="shared" si="29"/>
        <v>15840</v>
      </c>
      <c r="O44" s="35">
        <f t="shared" si="30"/>
        <v>7040</v>
      </c>
      <c r="P44" s="35">
        <f t="shared" si="31"/>
        <v>8800</v>
      </c>
      <c r="Q44" s="35">
        <f t="shared" si="32"/>
        <v>2.44</v>
      </c>
      <c r="R44" s="75" t="s">
        <v>139</v>
      </c>
      <c r="S44" s="76" t="s">
        <v>124</v>
      </c>
      <c r="T44" s="77">
        <v>1</v>
      </c>
      <c r="U44" s="78" t="s">
        <v>78</v>
      </c>
      <c r="V44" s="17">
        <f t="shared" si="33"/>
        <v>15</v>
      </c>
      <c r="W44" s="51">
        <v>15</v>
      </c>
      <c r="X44" s="51">
        <v>1</v>
      </c>
      <c r="Y44" s="51">
        <v>4</v>
      </c>
      <c r="Z44" s="51">
        <v>36</v>
      </c>
      <c r="AA44" s="51">
        <v>16</v>
      </c>
      <c r="AB44" s="51">
        <f t="shared" si="34"/>
        <v>144</v>
      </c>
      <c r="AC44" s="51">
        <f t="shared" si="35"/>
        <v>2160</v>
      </c>
      <c r="AD44" s="50">
        <f t="shared" si="36"/>
        <v>2160</v>
      </c>
      <c r="AE44" s="50">
        <f t="shared" si="37"/>
        <v>960</v>
      </c>
      <c r="AF44" s="50">
        <f t="shared" si="38"/>
        <v>1200</v>
      </c>
      <c r="AG44" s="50">
        <f t="shared" si="39"/>
        <v>0.22</v>
      </c>
      <c r="AH44" s="18"/>
      <c r="AI44" s="24">
        <f t="shared" si="40"/>
        <v>9760</v>
      </c>
    </row>
    <row r="45" spans="1:35" s="1" customFormat="1">
      <c r="A45" s="32">
        <v>6</v>
      </c>
      <c r="B45" s="32" t="s">
        <v>83</v>
      </c>
      <c r="C45" s="30" t="s">
        <v>32</v>
      </c>
      <c r="D45" s="33">
        <v>1</v>
      </c>
      <c r="E45" s="34" t="s">
        <v>122</v>
      </c>
      <c r="F45" s="35">
        <v>10</v>
      </c>
      <c r="G45" s="33">
        <v>96</v>
      </c>
      <c r="H45" s="33">
        <v>10</v>
      </c>
      <c r="I45" s="33">
        <v>4</v>
      </c>
      <c r="J45" s="33">
        <v>36</v>
      </c>
      <c r="K45" s="33">
        <v>16</v>
      </c>
      <c r="L45" s="33">
        <f t="shared" si="27"/>
        <v>144</v>
      </c>
      <c r="M45" s="33">
        <f t="shared" si="28"/>
        <v>13824</v>
      </c>
      <c r="N45" s="35">
        <f t="shared" si="29"/>
        <v>13824</v>
      </c>
      <c r="O45" s="35">
        <f t="shared" si="30"/>
        <v>6144</v>
      </c>
      <c r="P45" s="35">
        <f t="shared" si="31"/>
        <v>7680</v>
      </c>
      <c r="Q45" s="35">
        <f t="shared" si="32"/>
        <v>2.2200000000000002</v>
      </c>
      <c r="R45" s="13" t="s">
        <v>87</v>
      </c>
      <c r="S45" s="14" t="s">
        <v>86</v>
      </c>
      <c r="T45" s="15">
        <v>1</v>
      </c>
      <c r="U45" s="16" t="s">
        <v>54</v>
      </c>
      <c r="V45" s="17">
        <f t="shared" si="33"/>
        <v>15</v>
      </c>
      <c r="W45" s="51">
        <v>15</v>
      </c>
      <c r="X45" s="51">
        <v>1</v>
      </c>
      <c r="Y45" s="51">
        <v>4</v>
      </c>
      <c r="Z45" s="51">
        <v>36</v>
      </c>
      <c r="AA45" s="51">
        <v>16</v>
      </c>
      <c r="AB45" s="51">
        <f t="shared" si="34"/>
        <v>144</v>
      </c>
      <c r="AC45" s="51">
        <f t="shared" si="35"/>
        <v>2160</v>
      </c>
      <c r="AD45" s="50">
        <f t="shared" si="36"/>
        <v>2160</v>
      </c>
      <c r="AE45" s="50">
        <f t="shared" si="37"/>
        <v>960</v>
      </c>
      <c r="AF45" s="50">
        <f t="shared" si="38"/>
        <v>1200</v>
      </c>
      <c r="AG45" s="50">
        <f t="shared" si="39"/>
        <v>0.22</v>
      </c>
      <c r="AH45" s="18"/>
      <c r="AI45" s="24">
        <f t="shared" si="40"/>
        <v>8640</v>
      </c>
    </row>
    <row r="46" spans="1:35" s="1" customFormat="1">
      <c r="A46" s="32">
        <v>7</v>
      </c>
      <c r="B46" s="32" t="s">
        <v>88</v>
      </c>
      <c r="C46" s="30"/>
      <c r="D46" s="33">
        <v>1</v>
      </c>
      <c r="E46" s="34" t="s">
        <v>90</v>
      </c>
      <c r="F46" s="35">
        <v>10</v>
      </c>
      <c r="G46" s="33">
        <v>12</v>
      </c>
      <c r="H46" s="33">
        <v>2</v>
      </c>
      <c r="I46" s="33">
        <v>4</v>
      </c>
      <c r="J46" s="33">
        <v>36</v>
      </c>
      <c r="K46" s="33">
        <v>16</v>
      </c>
      <c r="L46" s="33">
        <f t="shared" si="27"/>
        <v>144</v>
      </c>
      <c r="M46" s="33">
        <f t="shared" si="28"/>
        <v>1728</v>
      </c>
      <c r="N46" s="35">
        <f t="shared" si="29"/>
        <v>1728</v>
      </c>
      <c r="O46" s="35">
        <f t="shared" si="30"/>
        <v>768</v>
      </c>
      <c r="P46" s="35">
        <f t="shared" si="31"/>
        <v>960</v>
      </c>
      <c r="Q46" s="35">
        <f t="shared" si="32"/>
        <v>0.44</v>
      </c>
      <c r="R46" s="75" t="s">
        <v>87</v>
      </c>
      <c r="S46" s="76" t="s">
        <v>86</v>
      </c>
      <c r="T46" s="77">
        <v>1</v>
      </c>
      <c r="U46" s="78" t="s">
        <v>54</v>
      </c>
      <c r="V46" s="17">
        <f t="shared" si="33"/>
        <v>15</v>
      </c>
      <c r="W46" s="51">
        <v>15</v>
      </c>
      <c r="X46" s="51">
        <v>1</v>
      </c>
      <c r="Y46" s="51">
        <v>8</v>
      </c>
      <c r="Z46" s="51">
        <v>36</v>
      </c>
      <c r="AA46" s="51">
        <v>16</v>
      </c>
      <c r="AB46" s="51">
        <f t="shared" si="34"/>
        <v>288</v>
      </c>
      <c r="AC46" s="51">
        <f t="shared" si="35"/>
        <v>4320</v>
      </c>
      <c r="AD46" s="50">
        <f t="shared" si="36"/>
        <v>4320</v>
      </c>
      <c r="AE46" s="50">
        <f t="shared" si="37"/>
        <v>1920</v>
      </c>
      <c r="AF46" s="50">
        <f t="shared" si="38"/>
        <v>2400</v>
      </c>
      <c r="AG46" s="50">
        <f t="shared" si="39"/>
        <v>0.44</v>
      </c>
      <c r="AH46" s="18"/>
      <c r="AI46" s="24">
        <f t="shared" si="40"/>
        <v>2880</v>
      </c>
    </row>
    <row r="47" spans="1:35" s="1" customFormat="1">
      <c r="A47" s="32">
        <v>8</v>
      </c>
      <c r="B47" s="32" t="s">
        <v>123</v>
      </c>
      <c r="C47" s="30" t="s">
        <v>124</v>
      </c>
      <c r="D47" s="33">
        <v>1</v>
      </c>
      <c r="E47" s="34" t="s">
        <v>78</v>
      </c>
      <c r="F47" s="35">
        <v>10</v>
      </c>
      <c r="G47" s="33">
        <v>12</v>
      </c>
      <c r="H47" s="33">
        <v>2</v>
      </c>
      <c r="I47" s="33">
        <v>4</v>
      </c>
      <c r="J47" s="33">
        <v>36</v>
      </c>
      <c r="K47" s="33">
        <v>16</v>
      </c>
      <c r="L47" s="33">
        <f t="shared" si="27"/>
        <v>144</v>
      </c>
      <c r="M47" s="33">
        <f t="shared" si="28"/>
        <v>1728</v>
      </c>
      <c r="N47" s="35">
        <f t="shared" si="29"/>
        <v>1728</v>
      </c>
      <c r="O47" s="35">
        <f t="shared" si="30"/>
        <v>768</v>
      </c>
      <c r="P47" s="35">
        <f t="shared" si="31"/>
        <v>960</v>
      </c>
      <c r="Q47" s="35">
        <f t="shared" si="32"/>
        <v>0.44</v>
      </c>
      <c r="R47" s="75" t="s">
        <v>88</v>
      </c>
      <c r="S47" s="76"/>
      <c r="T47" s="77">
        <v>1</v>
      </c>
      <c r="U47" s="78" t="s">
        <v>90</v>
      </c>
      <c r="V47" s="17">
        <f t="shared" si="33"/>
        <v>15</v>
      </c>
      <c r="W47" s="51">
        <v>15</v>
      </c>
      <c r="X47" s="51">
        <v>1</v>
      </c>
      <c r="Y47" s="51">
        <v>4</v>
      </c>
      <c r="Z47" s="51">
        <v>36</v>
      </c>
      <c r="AA47" s="51">
        <v>16</v>
      </c>
      <c r="AB47" s="51">
        <f t="shared" si="34"/>
        <v>144</v>
      </c>
      <c r="AC47" s="51">
        <f t="shared" si="35"/>
        <v>2160</v>
      </c>
      <c r="AD47" s="50">
        <f t="shared" si="36"/>
        <v>2160</v>
      </c>
      <c r="AE47" s="50">
        <f t="shared" si="37"/>
        <v>960</v>
      </c>
      <c r="AF47" s="50">
        <f t="shared" si="38"/>
        <v>1200</v>
      </c>
      <c r="AG47" s="50">
        <f t="shared" si="39"/>
        <v>0.22</v>
      </c>
      <c r="AH47" s="18"/>
      <c r="AI47" s="24">
        <f t="shared" si="40"/>
        <v>1920</v>
      </c>
    </row>
    <row r="48" spans="1:35" s="1" customFormat="1">
      <c r="A48" s="32"/>
      <c r="B48" s="32"/>
      <c r="C48" s="30"/>
      <c r="D48" s="33"/>
      <c r="E48" s="34"/>
      <c r="F48" s="35"/>
      <c r="G48" s="33"/>
      <c r="H48" s="33"/>
      <c r="I48" s="33"/>
      <c r="J48" s="33"/>
      <c r="K48" s="33"/>
      <c r="L48" s="33"/>
      <c r="M48" s="33"/>
      <c r="N48" s="35"/>
      <c r="O48" s="35"/>
      <c r="P48" s="35"/>
      <c r="Q48" s="35"/>
      <c r="R48" s="75" t="s">
        <v>91</v>
      </c>
      <c r="S48" s="76" t="s">
        <v>86</v>
      </c>
      <c r="T48" s="77">
        <v>1</v>
      </c>
      <c r="U48" s="78" t="s">
        <v>54</v>
      </c>
      <c r="V48" s="17">
        <f t="shared" si="33"/>
        <v>10.714285714285714</v>
      </c>
      <c r="W48" s="51">
        <v>75</v>
      </c>
      <c r="X48" s="51">
        <v>7</v>
      </c>
      <c r="Y48" s="51">
        <v>4</v>
      </c>
      <c r="Z48" s="51">
        <v>36</v>
      </c>
      <c r="AA48" s="51">
        <v>16</v>
      </c>
      <c r="AB48" s="51">
        <f t="shared" si="34"/>
        <v>144</v>
      </c>
      <c r="AC48" s="51">
        <f t="shared" si="35"/>
        <v>10800</v>
      </c>
      <c r="AD48" s="50">
        <f t="shared" si="36"/>
        <v>10800</v>
      </c>
      <c r="AE48" s="50">
        <f t="shared" si="37"/>
        <v>4800</v>
      </c>
      <c r="AF48" s="50">
        <f t="shared" si="38"/>
        <v>6000</v>
      </c>
      <c r="AG48" s="50">
        <f t="shared" si="39"/>
        <v>1.56</v>
      </c>
      <c r="AH48" s="18"/>
      <c r="AI48" s="24">
        <f t="shared" si="40"/>
        <v>4800</v>
      </c>
    </row>
    <row r="49" spans="1:35" s="1" customFormat="1">
      <c r="A49" s="32"/>
      <c r="B49" s="32"/>
      <c r="C49" s="30"/>
      <c r="D49" s="33"/>
      <c r="E49" s="34"/>
      <c r="F49" s="35"/>
      <c r="G49" s="33"/>
      <c r="H49" s="33"/>
      <c r="I49" s="33"/>
      <c r="J49" s="33"/>
      <c r="K49" s="33"/>
      <c r="L49" s="33"/>
      <c r="M49" s="33"/>
      <c r="N49" s="35"/>
      <c r="O49" s="35"/>
      <c r="P49" s="35"/>
      <c r="Q49" s="35"/>
      <c r="R49" s="75" t="s">
        <v>92</v>
      </c>
      <c r="S49" s="76" t="s">
        <v>86</v>
      </c>
      <c r="T49" s="77">
        <v>1</v>
      </c>
      <c r="U49" s="78" t="s">
        <v>54</v>
      </c>
      <c r="V49" s="17">
        <f t="shared" si="33"/>
        <v>15</v>
      </c>
      <c r="W49" s="51">
        <v>15</v>
      </c>
      <c r="X49" s="51">
        <v>1</v>
      </c>
      <c r="Y49" s="51">
        <v>6</v>
      </c>
      <c r="Z49" s="51">
        <v>36</v>
      </c>
      <c r="AA49" s="51">
        <v>16</v>
      </c>
      <c r="AB49" s="51">
        <f t="shared" si="34"/>
        <v>216</v>
      </c>
      <c r="AC49" s="51">
        <f t="shared" si="35"/>
        <v>3240</v>
      </c>
      <c r="AD49" s="50">
        <f t="shared" si="36"/>
        <v>3240</v>
      </c>
      <c r="AE49" s="50">
        <f t="shared" si="37"/>
        <v>1440</v>
      </c>
      <c r="AF49" s="50">
        <f t="shared" si="38"/>
        <v>1800</v>
      </c>
      <c r="AG49" s="50">
        <f t="shared" si="39"/>
        <v>0.33</v>
      </c>
      <c r="AH49" s="18"/>
      <c r="AI49" s="24">
        <f t="shared" si="40"/>
        <v>1440</v>
      </c>
    </row>
    <row r="50" spans="1:35" s="1" customFormat="1">
      <c r="A50" s="32"/>
      <c r="B50" s="32"/>
      <c r="C50" s="30"/>
      <c r="D50" s="33"/>
      <c r="E50" s="34"/>
      <c r="F50" s="35"/>
      <c r="G50" s="33"/>
      <c r="H50" s="33"/>
      <c r="I50" s="33"/>
      <c r="J50" s="33"/>
      <c r="K50" s="33"/>
      <c r="L50" s="33"/>
      <c r="M50" s="33"/>
      <c r="N50" s="35"/>
      <c r="O50" s="35"/>
      <c r="P50" s="35"/>
      <c r="Q50" s="35"/>
      <c r="R50" s="13" t="s">
        <v>92</v>
      </c>
      <c r="S50" s="14" t="s">
        <v>86</v>
      </c>
      <c r="T50" s="15">
        <v>1</v>
      </c>
      <c r="U50" s="16" t="s">
        <v>54</v>
      </c>
      <c r="V50" s="17">
        <f t="shared" si="33"/>
        <v>15</v>
      </c>
      <c r="W50" s="51">
        <v>15</v>
      </c>
      <c r="X50" s="51">
        <v>1</v>
      </c>
      <c r="Y50" s="51">
        <v>2</v>
      </c>
      <c r="Z50" s="51">
        <v>36</v>
      </c>
      <c r="AA50" s="51">
        <v>16</v>
      </c>
      <c r="AB50" s="51">
        <f t="shared" si="34"/>
        <v>72</v>
      </c>
      <c r="AC50" s="51">
        <f t="shared" si="35"/>
        <v>1080</v>
      </c>
      <c r="AD50" s="50">
        <f t="shared" si="36"/>
        <v>1080</v>
      </c>
      <c r="AE50" s="50">
        <f t="shared" si="37"/>
        <v>480</v>
      </c>
      <c r="AF50" s="50">
        <f t="shared" si="38"/>
        <v>600</v>
      </c>
      <c r="AG50" s="50">
        <f t="shared" si="39"/>
        <v>0.11</v>
      </c>
      <c r="AH50" s="18"/>
      <c r="AI50" s="24">
        <f t="shared" si="40"/>
        <v>480</v>
      </c>
    </row>
    <row r="51" spans="1:35" s="1" customFormat="1">
      <c r="A51" s="32"/>
      <c r="B51" s="32"/>
      <c r="C51" s="30"/>
      <c r="D51" s="33"/>
      <c r="E51" s="34"/>
      <c r="F51" s="35"/>
      <c r="G51" s="33"/>
      <c r="H51" s="33"/>
      <c r="I51" s="33"/>
      <c r="J51" s="33"/>
      <c r="K51" s="33"/>
      <c r="L51" s="33"/>
      <c r="M51" s="33"/>
      <c r="N51" s="35"/>
      <c r="O51" s="35"/>
      <c r="P51" s="35"/>
      <c r="Q51" s="35"/>
      <c r="R51" s="75" t="s">
        <v>93</v>
      </c>
      <c r="S51" s="76" t="s">
        <v>32</v>
      </c>
      <c r="T51" s="77">
        <v>1</v>
      </c>
      <c r="U51" s="78" t="s">
        <v>24</v>
      </c>
      <c r="V51" s="17">
        <f t="shared" si="33"/>
        <v>11</v>
      </c>
      <c r="W51" s="51">
        <v>165</v>
      </c>
      <c r="X51" s="51">
        <v>15</v>
      </c>
      <c r="Y51" s="51">
        <v>4</v>
      </c>
      <c r="Z51" s="51">
        <v>36</v>
      </c>
      <c r="AA51" s="51">
        <v>16</v>
      </c>
      <c r="AB51" s="51">
        <f t="shared" si="34"/>
        <v>144</v>
      </c>
      <c r="AC51" s="51">
        <f t="shared" si="35"/>
        <v>23760</v>
      </c>
      <c r="AD51" s="50">
        <f t="shared" si="36"/>
        <v>23760</v>
      </c>
      <c r="AE51" s="50">
        <f t="shared" si="37"/>
        <v>10560</v>
      </c>
      <c r="AF51" s="50">
        <f t="shared" si="38"/>
        <v>13200</v>
      </c>
      <c r="AG51" s="50">
        <f t="shared" si="39"/>
        <v>3.33</v>
      </c>
      <c r="AH51" s="18"/>
      <c r="AI51" s="24">
        <f t="shared" si="40"/>
        <v>10560</v>
      </c>
    </row>
    <row r="52" spans="1:35" s="1" customFormat="1">
      <c r="A52" s="32"/>
      <c r="B52" s="32"/>
      <c r="C52" s="30"/>
      <c r="D52" s="33"/>
      <c r="E52" s="34"/>
      <c r="F52" s="35"/>
      <c r="G52" s="33"/>
      <c r="H52" s="33"/>
      <c r="I52" s="33"/>
      <c r="J52" s="33"/>
      <c r="K52" s="33"/>
      <c r="L52" s="33"/>
      <c r="M52" s="33"/>
      <c r="N52" s="35"/>
      <c r="O52" s="35"/>
      <c r="P52" s="35"/>
      <c r="Q52" s="35"/>
      <c r="R52" s="75" t="s">
        <v>93</v>
      </c>
      <c r="S52" s="76" t="s">
        <v>32</v>
      </c>
      <c r="T52" s="77">
        <v>1</v>
      </c>
      <c r="U52" s="78" t="s">
        <v>24</v>
      </c>
      <c r="V52" s="17">
        <f t="shared" si="33"/>
        <v>15</v>
      </c>
      <c r="W52" s="51">
        <v>15</v>
      </c>
      <c r="X52" s="51">
        <v>1</v>
      </c>
      <c r="Y52" s="51">
        <v>2</v>
      </c>
      <c r="Z52" s="51">
        <v>36</v>
      </c>
      <c r="AA52" s="51">
        <v>16</v>
      </c>
      <c r="AB52" s="51">
        <f t="shared" si="34"/>
        <v>72</v>
      </c>
      <c r="AC52" s="51">
        <f t="shared" si="35"/>
        <v>1080</v>
      </c>
      <c r="AD52" s="50">
        <f t="shared" si="36"/>
        <v>1080</v>
      </c>
      <c r="AE52" s="50">
        <f t="shared" si="37"/>
        <v>480</v>
      </c>
      <c r="AF52" s="50">
        <f t="shared" si="38"/>
        <v>600</v>
      </c>
      <c r="AG52" s="50">
        <f t="shared" si="39"/>
        <v>0.11</v>
      </c>
      <c r="AH52" s="18"/>
      <c r="AI52" s="24">
        <f t="shared" si="40"/>
        <v>480</v>
      </c>
    </row>
    <row r="53" spans="1:35" s="1" customFormat="1">
      <c r="A53" s="32"/>
      <c r="B53" s="36" t="s">
        <v>4</v>
      </c>
      <c r="C53" s="36"/>
      <c r="D53" s="37"/>
      <c r="E53" s="37"/>
      <c r="F53" s="37"/>
      <c r="G53" s="38">
        <f t="shared" ref="G53:Q53" si="41">SUM(G40:G47)</f>
        <v>339</v>
      </c>
      <c r="H53" s="38">
        <f t="shared" si="41"/>
        <v>38</v>
      </c>
      <c r="I53" s="38">
        <f t="shared" si="41"/>
        <v>36</v>
      </c>
      <c r="J53" s="38">
        <f t="shared" si="41"/>
        <v>288</v>
      </c>
      <c r="K53" s="38">
        <f t="shared" si="41"/>
        <v>128</v>
      </c>
      <c r="L53" s="38">
        <f t="shared" si="41"/>
        <v>1296</v>
      </c>
      <c r="M53" s="38">
        <f t="shared" si="41"/>
        <v>54864</v>
      </c>
      <c r="N53" s="38">
        <f t="shared" si="41"/>
        <v>54864</v>
      </c>
      <c r="O53" s="38">
        <f t="shared" si="41"/>
        <v>24384</v>
      </c>
      <c r="P53" s="38">
        <f t="shared" si="41"/>
        <v>30480</v>
      </c>
      <c r="Q53" s="39">
        <f t="shared" si="41"/>
        <v>9.3199999999999985</v>
      </c>
      <c r="R53" s="19" t="s">
        <v>4</v>
      </c>
      <c r="S53" s="19"/>
      <c r="T53" s="20"/>
      <c r="U53" s="20"/>
      <c r="V53" s="20"/>
      <c r="W53" s="53">
        <f>W40+W41+W42+W44+W46+W47+W48+W49+W51+W52</f>
        <v>450</v>
      </c>
      <c r="X53" s="53">
        <f>X40+X42+X44+X46+X47+X48+X49+X51+X52</f>
        <v>40</v>
      </c>
      <c r="Y53" s="53">
        <f t="shared" ref="Y53:AG53" si="42">SUM(Y40:Y52)</f>
        <v>50</v>
      </c>
      <c r="Z53" s="53">
        <f t="shared" si="42"/>
        <v>432</v>
      </c>
      <c r="AA53" s="53">
        <f t="shared" si="42"/>
        <v>192</v>
      </c>
      <c r="AB53" s="53">
        <f t="shared" si="42"/>
        <v>1800</v>
      </c>
      <c r="AC53" s="53">
        <f t="shared" si="42"/>
        <v>88560</v>
      </c>
      <c r="AD53" s="53">
        <f t="shared" si="42"/>
        <v>88560</v>
      </c>
      <c r="AE53" s="53">
        <f t="shared" si="42"/>
        <v>39360</v>
      </c>
      <c r="AF53" s="53">
        <f t="shared" si="42"/>
        <v>49200</v>
      </c>
      <c r="AG53" s="54">
        <f t="shared" si="42"/>
        <v>11.649999999999999</v>
      </c>
      <c r="AH53" s="21"/>
      <c r="AI53" s="24">
        <f>SUM(AI40:AI52)</f>
        <v>66960</v>
      </c>
    </row>
    <row r="54" spans="1:35" s="1" customFormat="1">
      <c r="A54" s="28" t="s">
        <v>5</v>
      </c>
      <c r="B54" s="29"/>
      <c r="C54" s="29"/>
      <c r="D54" s="40"/>
      <c r="E54" s="40"/>
      <c r="F54" s="40"/>
      <c r="G54" s="40"/>
      <c r="H54" s="40"/>
      <c r="I54" s="40"/>
      <c r="J54" s="40"/>
      <c r="K54" s="40"/>
      <c r="L54" s="40"/>
      <c r="M54" s="33"/>
      <c r="N54" s="41"/>
      <c r="O54" s="35"/>
      <c r="P54" s="35"/>
      <c r="Q54" s="35"/>
      <c r="R54" s="11"/>
      <c r="S54" s="11"/>
      <c r="T54" s="22"/>
      <c r="U54" s="22"/>
      <c r="V54" s="22"/>
      <c r="W54" s="55"/>
      <c r="X54" s="55"/>
      <c r="Y54" s="55"/>
      <c r="Z54" s="55"/>
      <c r="AA54" s="55"/>
      <c r="AB54" s="55"/>
      <c r="AC54" s="51"/>
      <c r="AD54" s="56"/>
      <c r="AE54" s="50"/>
      <c r="AF54" s="50"/>
      <c r="AG54" s="50"/>
      <c r="AH54" s="18"/>
      <c r="AI54" s="24">
        <f t="shared" si="25"/>
        <v>0</v>
      </c>
    </row>
    <row r="55" spans="1:35" s="1" customFormat="1">
      <c r="A55" s="32">
        <v>1</v>
      </c>
      <c r="B55" s="32" t="s">
        <v>103</v>
      </c>
      <c r="C55" s="32" t="s">
        <v>104</v>
      </c>
      <c r="D55" s="33">
        <v>1</v>
      </c>
      <c r="E55" s="34" t="s">
        <v>95</v>
      </c>
      <c r="F55" s="35">
        <f>G55/H55</f>
        <v>12</v>
      </c>
      <c r="G55" s="33">
        <v>24</v>
      </c>
      <c r="H55" s="33">
        <v>2</v>
      </c>
      <c r="I55" s="33">
        <v>4</v>
      </c>
      <c r="J55" s="33">
        <v>36</v>
      </c>
      <c r="K55" s="33">
        <v>16</v>
      </c>
      <c r="L55" s="33">
        <f>J55*I55</f>
        <v>144</v>
      </c>
      <c r="M55" s="33">
        <f>G55*L55</f>
        <v>3456</v>
      </c>
      <c r="N55" s="35">
        <f>O55+P55</f>
        <v>3456</v>
      </c>
      <c r="O55" s="35">
        <f>G55*I55*K55</f>
        <v>1536</v>
      </c>
      <c r="P55" s="35">
        <f>G55*I55*(J55-K55)</f>
        <v>1920</v>
      </c>
      <c r="Q55" s="35">
        <f>ROUND(H55*I55/18,2)</f>
        <v>0.44</v>
      </c>
      <c r="R55" s="75" t="s">
        <v>94</v>
      </c>
      <c r="S55" s="76" t="s">
        <v>94</v>
      </c>
      <c r="T55" s="77">
        <v>1</v>
      </c>
      <c r="U55" s="78" t="s">
        <v>95</v>
      </c>
      <c r="V55" s="17">
        <f>W55/X55</f>
        <v>15</v>
      </c>
      <c r="W55" s="51">
        <v>15</v>
      </c>
      <c r="X55" s="51">
        <v>1</v>
      </c>
      <c r="Y55" s="51">
        <v>4</v>
      </c>
      <c r="Z55" s="51">
        <v>36</v>
      </c>
      <c r="AA55" s="51">
        <v>16</v>
      </c>
      <c r="AB55" s="51">
        <f>Z55*Y55</f>
        <v>144</v>
      </c>
      <c r="AC55" s="51">
        <f>W55*AB55</f>
        <v>2160</v>
      </c>
      <c r="AD55" s="50">
        <f>AE55+AF55</f>
        <v>2160</v>
      </c>
      <c r="AE55" s="50">
        <f>W55*Y55*AA55</f>
        <v>960</v>
      </c>
      <c r="AF55" s="50">
        <f>W55*Y55*(Z55-AA55)</f>
        <v>1200</v>
      </c>
      <c r="AG55" s="50">
        <f>ROUND(X55*Y55/18,2)</f>
        <v>0.22</v>
      </c>
      <c r="AH55" s="18"/>
      <c r="AI55" s="24">
        <f t="shared" si="25"/>
        <v>2880</v>
      </c>
    </row>
    <row r="56" spans="1:35" s="1" customFormat="1">
      <c r="A56" s="32">
        <v>2</v>
      </c>
      <c r="B56" s="32" t="s">
        <v>105</v>
      </c>
      <c r="C56" s="32" t="s">
        <v>104</v>
      </c>
      <c r="D56" s="33">
        <v>1</v>
      </c>
      <c r="E56" s="34" t="s">
        <v>54</v>
      </c>
      <c r="F56" s="35">
        <v>10</v>
      </c>
      <c r="G56" s="33">
        <v>24</v>
      </c>
      <c r="H56" s="33">
        <v>3</v>
      </c>
      <c r="I56" s="33">
        <v>4</v>
      </c>
      <c r="J56" s="33">
        <v>36</v>
      </c>
      <c r="K56" s="33">
        <v>16</v>
      </c>
      <c r="L56" s="33">
        <f t="shared" ref="L56:L67" si="43">J56*I56</f>
        <v>144</v>
      </c>
      <c r="M56" s="33">
        <f t="shared" ref="M56:M67" si="44">G56*L56</f>
        <v>3456</v>
      </c>
      <c r="N56" s="35">
        <f t="shared" ref="N56:N67" si="45">O56+P56</f>
        <v>3456</v>
      </c>
      <c r="O56" s="35">
        <f t="shared" ref="O56:O67" si="46">G56*I56*K56</f>
        <v>1536</v>
      </c>
      <c r="P56" s="35">
        <f t="shared" ref="P56:P67" si="47">G56*I56*(J56-K56)</f>
        <v>1920</v>
      </c>
      <c r="Q56" s="35">
        <f t="shared" ref="Q56:Q67" si="48">ROUND(H56*I56/18,2)</f>
        <v>0.67</v>
      </c>
      <c r="R56" s="13" t="s">
        <v>94</v>
      </c>
      <c r="S56" s="14" t="s">
        <v>94</v>
      </c>
      <c r="T56" s="15">
        <v>1</v>
      </c>
      <c r="U56" s="16" t="s">
        <v>95</v>
      </c>
      <c r="V56" s="17">
        <f t="shared" ref="V56:V78" si="49">W56/X56</f>
        <v>15</v>
      </c>
      <c r="W56" s="51">
        <v>15</v>
      </c>
      <c r="X56" s="51">
        <v>1</v>
      </c>
      <c r="Y56" s="51">
        <v>1</v>
      </c>
      <c r="Z56" s="51">
        <v>36</v>
      </c>
      <c r="AA56" s="51">
        <v>16</v>
      </c>
      <c r="AB56" s="51">
        <f t="shared" ref="AB56:AB77" si="50">Z56*Y56</f>
        <v>36</v>
      </c>
      <c r="AC56" s="51">
        <f t="shared" ref="AC56:AC77" si="51">W56*AB56</f>
        <v>540</v>
      </c>
      <c r="AD56" s="50">
        <f t="shared" ref="AD56:AD77" si="52">AE56+AF56</f>
        <v>540</v>
      </c>
      <c r="AE56" s="50">
        <f t="shared" ref="AE56:AE77" si="53">W56*Y56*AA56</f>
        <v>240</v>
      </c>
      <c r="AF56" s="50">
        <f t="shared" ref="AF56:AF77" si="54">W56*Y56*(Z56-AA56)</f>
        <v>300</v>
      </c>
      <c r="AG56" s="50">
        <f t="shared" ref="AG56:AG77" si="55">ROUND(X56*Y56/18,2)</f>
        <v>0.06</v>
      </c>
      <c r="AH56" s="18"/>
      <c r="AI56" s="24">
        <f t="shared" ref="AI56:AI77" si="56">P56+AE56</f>
        <v>2160</v>
      </c>
    </row>
    <row r="57" spans="1:35" s="1" customFormat="1">
      <c r="A57" s="32">
        <v>3</v>
      </c>
      <c r="B57" s="32" t="s">
        <v>106</v>
      </c>
      <c r="C57" s="32" t="s">
        <v>106</v>
      </c>
      <c r="D57" s="33">
        <v>1</v>
      </c>
      <c r="E57" s="34" t="s">
        <v>51</v>
      </c>
      <c r="F57" s="35">
        <v>10</v>
      </c>
      <c r="G57" s="33">
        <v>48</v>
      </c>
      <c r="H57" s="33">
        <v>6</v>
      </c>
      <c r="I57" s="33">
        <v>6</v>
      </c>
      <c r="J57" s="33">
        <v>36</v>
      </c>
      <c r="K57" s="33">
        <v>16</v>
      </c>
      <c r="L57" s="33">
        <f t="shared" si="43"/>
        <v>216</v>
      </c>
      <c r="M57" s="33">
        <f t="shared" si="44"/>
        <v>10368</v>
      </c>
      <c r="N57" s="35">
        <f t="shared" si="45"/>
        <v>10368</v>
      </c>
      <c r="O57" s="35">
        <f t="shared" si="46"/>
        <v>4608</v>
      </c>
      <c r="P57" s="35">
        <f t="shared" si="47"/>
        <v>5760</v>
      </c>
      <c r="Q57" s="35">
        <f t="shared" si="48"/>
        <v>2</v>
      </c>
      <c r="R57" s="75" t="s">
        <v>96</v>
      </c>
      <c r="S57" s="76" t="s">
        <v>96</v>
      </c>
      <c r="T57" s="77">
        <v>1</v>
      </c>
      <c r="U57" s="78" t="s">
        <v>97</v>
      </c>
      <c r="V57" s="17">
        <f t="shared" si="49"/>
        <v>10</v>
      </c>
      <c r="W57" s="51">
        <v>30</v>
      </c>
      <c r="X57" s="51">
        <v>3</v>
      </c>
      <c r="Y57" s="51">
        <v>4</v>
      </c>
      <c r="Z57" s="51">
        <v>36</v>
      </c>
      <c r="AA57" s="51">
        <v>16</v>
      </c>
      <c r="AB57" s="51">
        <f t="shared" si="50"/>
        <v>144</v>
      </c>
      <c r="AC57" s="51">
        <f t="shared" si="51"/>
        <v>4320</v>
      </c>
      <c r="AD57" s="50">
        <f t="shared" si="52"/>
        <v>4320</v>
      </c>
      <c r="AE57" s="50">
        <f t="shared" si="53"/>
        <v>1920</v>
      </c>
      <c r="AF57" s="50">
        <f t="shared" si="54"/>
        <v>2400</v>
      </c>
      <c r="AG57" s="50">
        <f t="shared" si="55"/>
        <v>0.67</v>
      </c>
      <c r="AH57" s="18"/>
      <c r="AI57" s="24">
        <f t="shared" si="56"/>
        <v>7680</v>
      </c>
    </row>
    <row r="58" spans="1:35" s="1" customFormat="1">
      <c r="A58" s="32">
        <v>4</v>
      </c>
      <c r="B58" s="32" t="s">
        <v>94</v>
      </c>
      <c r="C58" s="30" t="s">
        <v>94</v>
      </c>
      <c r="D58" s="33">
        <v>1</v>
      </c>
      <c r="E58" s="34" t="s">
        <v>95</v>
      </c>
      <c r="F58" s="35">
        <f t="shared" ref="F58:F66" si="57">G58/H58</f>
        <v>12</v>
      </c>
      <c r="G58" s="33">
        <v>12</v>
      </c>
      <c r="H58" s="33">
        <v>1</v>
      </c>
      <c r="I58" s="33">
        <v>4</v>
      </c>
      <c r="J58" s="33">
        <v>36</v>
      </c>
      <c r="K58" s="33">
        <v>16</v>
      </c>
      <c r="L58" s="33">
        <f t="shared" si="43"/>
        <v>144</v>
      </c>
      <c r="M58" s="33">
        <f t="shared" si="44"/>
        <v>1728</v>
      </c>
      <c r="N58" s="35">
        <f t="shared" si="45"/>
        <v>1728</v>
      </c>
      <c r="O58" s="35">
        <f t="shared" si="46"/>
        <v>768</v>
      </c>
      <c r="P58" s="35">
        <f t="shared" si="47"/>
        <v>960</v>
      </c>
      <c r="Q58" s="35">
        <f t="shared" si="48"/>
        <v>0.22</v>
      </c>
      <c r="R58" s="13" t="s">
        <v>96</v>
      </c>
      <c r="S58" s="14" t="s">
        <v>96</v>
      </c>
      <c r="T58" s="15">
        <v>1</v>
      </c>
      <c r="U58" s="16" t="s">
        <v>97</v>
      </c>
      <c r="V58" s="17">
        <f t="shared" si="49"/>
        <v>15</v>
      </c>
      <c r="W58" s="51">
        <v>30</v>
      </c>
      <c r="X58" s="51">
        <v>2</v>
      </c>
      <c r="Y58" s="51">
        <v>1</v>
      </c>
      <c r="Z58" s="51">
        <v>36</v>
      </c>
      <c r="AA58" s="51">
        <v>16</v>
      </c>
      <c r="AB58" s="51">
        <f t="shared" si="50"/>
        <v>36</v>
      </c>
      <c r="AC58" s="51">
        <f t="shared" si="51"/>
        <v>1080</v>
      </c>
      <c r="AD58" s="50">
        <f t="shared" si="52"/>
        <v>1080</v>
      </c>
      <c r="AE58" s="50">
        <f t="shared" si="53"/>
        <v>480</v>
      </c>
      <c r="AF58" s="50">
        <f t="shared" si="54"/>
        <v>600</v>
      </c>
      <c r="AG58" s="50">
        <f t="shared" si="55"/>
        <v>0.11</v>
      </c>
      <c r="AH58" s="18"/>
      <c r="AI58" s="24">
        <f t="shared" si="56"/>
        <v>1440</v>
      </c>
    </row>
    <row r="59" spans="1:35" s="1" customFormat="1">
      <c r="A59" s="32">
        <v>5</v>
      </c>
      <c r="B59" s="32" t="s">
        <v>107</v>
      </c>
      <c r="C59" s="32" t="s">
        <v>107</v>
      </c>
      <c r="D59" s="33">
        <v>1</v>
      </c>
      <c r="E59" s="34" t="s">
        <v>57</v>
      </c>
      <c r="F59" s="35">
        <v>10</v>
      </c>
      <c r="G59" s="33">
        <v>36</v>
      </c>
      <c r="H59" s="33">
        <v>4</v>
      </c>
      <c r="I59" s="33">
        <v>6</v>
      </c>
      <c r="J59" s="33">
        <v>36</v>
      </c>
      <c r="K59" s="33">
        <v>16</v>
      </c>
      <c r="L59" s="33">
        <f t="shared" si="43"/>
        <v>216</v>
      </c>
      <c r="M59" s="33">
        <f t="shared" si="44"/>
        <v>7776</v>
      </c>
      <c r="N59" s="35">
        <f t="shared" si="45"/>
        <v>7776</v>
      </c>
      <c r="O59" s="35">
        <f t="shared" si="46"/>
        <v>3456</v>
      </c>
      <c r="P59" s="35">
        <f t="shared" si="47"/>
        <v>4320</v>
      </c>
      <c r="Q59" s="35">
        <f t="shared" si="48"/>
        <v>1.33</v>
      </c>
      <c r="R59" s="75" t="s">
        <v>98</v>
      </c>
      <c r="S59" s="76" t="s">
        <v>98</v>
      </c>
      <c r="T59" s="77">
        <v>1</v>
      </c>
      <c r="U59" s="78" t="s">
        <v>99</v>
      </c>
      <c r="V59" s="17">
        <f t="shared" si="49"/>
        <v>15</v>
      </c>
      <c r="W59" s="51">
        <v>15</v>
      </c>
      <c r="X59" s="51">
        <v>1</v>
      </c>
      <c r="Y59" s="51">
        <v>6</v>
      </c>
      <c r="Z59" s="51">
        <v>36</v>
      </c>
      <c r="AA59" s="51">
        <v>16</v>
      </c>
      <c r="AB59" s="51">
        <f t="shared" si="50"/>
        <v>216</v>
      </c>
      <c r="AC59" s="51">
        <f t="shared" si="51"/>
        <v>3240</v>
      </c>
      <c r="AD59" s="50">
        <f t="shared" si="52"/>
        <v>3240</v>
      </c>
      <c r="AE59" s="50">
        <f t="shared" si="53"/>
        <v>1440</v>
      </c>
      <c r="AF59" s="50">
        <f t="shared" si="54"/>
        <v>1800</v>
      </c>
      <c r="AG59" s="50">
        <f t="shared" si="55"/>
        <v>0.33</v>
      </c>
      <c r="AH59" s="18"/>
      <c r="AI59" s="24">
        <f t="shared" si="56"/>
        <v>5760</v>
      </c>
    </row>
    <row r="60" spans="1:35" s="1" customFormat="1">
      <c r="A60" s="32">
        <v>6</v>
      </c>
      <c r="B60" s="32" t="s">
        <v>98</v>
      </c>
      <c r="C60" s="30" t="s">
        <v>98</v>
      </c>
      <c r="D60" s="33">
        <v>1</v>
      </c>
      <c r="E60" s="34" t="s">
        <v>99</v>
      </c>
      <c r="F60" s="35">
        <f t="shared" si="57"/>
        <v>10</v>
      </c>
      <c r="G60" s="33">
        <v>30</v>
      </c>
      <c r="H60" s="33">
        <v>3</v>
      </c>
      <c r="I60" s="33">
        <v>6</v>
      </c>
      <c r="J60" s="33">
        <v>36</v>
      </c>
      <c r="K60" s="33">
        <v>16</v>
      </c>
      <c r="L60" s="33">
        <f t="shared" si="43"/>
        <v>216</v>
      </c>
      <c r="M60" s="33">
        <f t="shared" si="44"/>
        <v>6480</v>
      </c>
      <c r="N60" s="35">
        <f t="shared" si="45"/>
        <v>6480</v>
      </c>
      <c r="O60" s="35">
        <f t="shared" si="46"/>
        <v>2880</v>
      </c>
      <c r="P60" s="35">
        <f t="shared" si="47"/>
        <v>3600</v>
      </c>
      <c r="Q60" s="35">
        <f t="shared" si="48"/>
        <v>1</v>
      </c>
      <c r="R60" s="13" t="s">
        <v>98</v>
      </c>
      <c r="S60" s="14" t="s">
        <v>98</v>
      </c>
      <c r="T60" s="15">
        <v>1</v>
      </c>
      <c r="U60" s="16" t="s">
        <v>99</v>
      </c>
      <c r="V60" s="17">
        <f t="shared" si="49"/>
        <v>15</v>
      </c>
      <c r="W60" s="51">
        <v>30</v>
      </c>
      <c r="X60" s="51">
        <v>2</v>
      </c>
      <c r="Y60" s="51">
        <v>3</v>
      </c>
      <c r="Z60" s="51">
        <v>36</v>
      </c>
      <c r="AA60" s="51">
        <v>16</v>
      </c>
      <c r="AB60" s="51">
        <f t="shared" si="50"/>
        <v>108</v>
      </c>
      <c r="AC60" s="51">
        <f t="shared" si="51"/>
        <v>3240</v>
      </c>
      <c r="AD60" s="50">
        <f t="shared" si="52"/>
        <v>3240</v>
      </c>
      <c r="AE60" s="50">
        <f t="shared" si="53"/>
        <v>1440</v>
      </c>
      <c r="AF60" s="50">
        <f t="shared" si="54"/>
        <v>1800</v>
      </c>
      <c r="AG60" s="50">
        <f t="shared" si="55"/>
        <v>0.33</v>
      </c>
      <c r="AH60" s="18"/>
      <c r="AI60" s="24">
        <f t="shared" si="56"/>
        <v>5040</v>
      </c>
    </row>
    <row r="61" spans="1:35" s="1" customFormat="1">
      <c r="A61" s="32">
        <v>7</v>
      </c>
      <c r="B61" s="32" t="s">
        <v>125</v>
      </c>
      <c r="C61" s="32" t="s">
        <v>125</v>
      </c>
      <c r="D61" s="33">
        <v>1</v>
      </c>
      <c r="E61" s="34" t="s">
        <v>126</v>
      </c>
      <c r="F61" s="35">
        <f t="shared" si="57"/>
        <v>12</v>
      </c>
      <c r="G61" s="33">
        <v>24</v>
      </c>
      <c r="H61" s="33">
        <v>2</v>
      </c>
      <c r="I61" s="33">
        <v>6</v>
      </c>
      <c r="J61" s="33">
        <v>36</v>
      </c>
      <c r="K61" s="33">
        <v>16</v>
      </c>
      <c r="L61" s="33">
        <f t="shared" si="43"/>
        <v>216</v>
      </c>
      <c r="M61" s="33">
        <f t="shared" si="44"/>
        <v>5184</v>
      </c>
      <c r="N61" s="35">
        <f t="shared" si="45"/>
        <v>5184</v>
      </c>
      <c r="O61" s="35">
        <f t="shared" si="46"/>
        <v>2304</v>
      </c>
      <c r="P61" s="35">
        <f t="shared" si="47"/>
        <v>2880</v>
      </c>
      <c r="Q61" s="35">
        <f t="shared" si="48"/>
        <v>0.67</v>
      </c>
      <c r="R61" s="75" t="s">
        <v>100</v>
      </c>
      <c r="S61" s="75" t="s">
        <v>100</v>
      </c>
      <c r="T61" s="77">
        <v>1</v>
      </c>
      <c r="U61" s="78" t="s">
        <v>78</v>
      </c>
      <c r="V61" s="17">
        <f t="shared" si="49"/>
        <v>15</v>
      </c>
      <c r="W61" s="51">
        <v>15</v>
      </c>
      <c r="X61" s="51">
        <v>1</v>
      </c>
      <c r="Y61" s="51">
        <v>4</v>
      </c>
      <c r="Z61" s="51">
        <v>36</v>
      </c>
      <c r="AA61" s="51">
        <v>16</v>
      </c>
      <c r="AB61" s="51">
        <f t="shared" si="50"/>
        <v>144</v>
      </c>
      <c r="AC61" s="51">
        <f t="shared" si="51"/>
        <v>2160</v>
      </c>
      <c r="AD61" s="50">
        <f t="shared" si="52"/>
        <v>2160</v>
      </c>
      <c r="AE61" s="50">
        <f t="shared" si="53"/>
        <v>960</v>
      </c>
      <c r="AF61" s="50">
        <f t="shared" si="54"/>
        <v>1200</v>
      </c>
      <c r="AG61" s="50">
        <f t="shared" si="55"/>
        <v>0.22</v>
      </c>
      <c r="AH61" s="18"/>
      <c r="AI61" s="24">
        <f t="shared" si="56"/>
        <v>3840</v>
      </c>
    </row>
    <row r="62" spans="1:35" s="1" customFormat="1">
      <c r="A62" s="32">
        <v>8</v>
      </c>
      <c r="B62" s="32" t="s">
        <v>127</v>
      </c>
      <c r="C62" s="32" t="s">
        <v>128</v>
      </c>
      <c r="D62" s="33">
        <v>1</v>
      </c>
      <c r="E62" s="34" t="s">
        <v>129</v>
      </c>
      <c r="F62" s="35">
        <f t="shared" si="57"/>
        <v>12</v>
      </c>
      <c r="G62" s="33">
        <v>48</v>
      </c>
      <c r="H62" s="33">
        <v>4</v>
      </c>
      <c r="I62" s="33">
        <v>4</v>
      </c>
      <c r="J62" s="33">
        <v>36</v>
      </c>
      <c r="K62" s="33">
        <v>16</v>
      </c>
      <c r="L62" s="33">
        <f t="shared" si="43"/>
        <v>144</v>
      </c>
      <c r="M62" s="33">
        <f t="shared" si="44"/>
        <v>6912</v>
      </c>
      <c r="N62" s="35">
        <f t="shared" si="45"/>
        <v>6912</v>
      </c>
      <c r="O62" s="35">
        <f t="shared" si="46"/>
        <v>3072</v>
      </c>
      <c r="P62" s="35">
        <f t="shared" si="47"/>
        <v>3840</v>
      </c>
      <c r="Q62" s="35">
        <f t="shared" si="48"/>
        <v>0.89</v>
      </c>
      <c r="R62" s="13" t="s">
        <v>100</v>
      </c>
      <c r="S62" s="13" t="s">
        <v>100</v>
      </c>
      <c r="T62" s="15">
        <v>1</v>
      </c>
      <c r="U62" s="16" t="s">
        <v>78</v>
      </c>
      <c r="V62" s="17">
        <f t="shared" si="49"/>
        <v>15</v>
      </c>
      <c r="W62" s="51">
        <v>30</v>
      </c>
      <c r="X62" s="51">
        <v>2</v>
      </c>
      <c r="Y62" s="51">
        <v>1</v>
      </c>
      <c r="Z62" s="51">
        <v>36</v>
      </c>
      <c r="AA62" s="51">
        <v>16</v>
      </c>
      <c r="AB62" s="51">
        <f t="shared" si="50"/>
        <v>36</v>
      </c>
      <c r="AC62" s="51">
        <f t="shared" si="51"/>
        <v>1080</v>
      </c>
      <c r="AD62" s="50">
        <f t="shared" si="52"/>
        <v>1080</v>
      </c>
      <c r="AE62" s="50">
        <f t="shared" si="53"/>
        <v>480</v>
      </c>
      <c r="AF62" s="50">
        <f t="shared" si="54"/>
        <v>600</v>
      </c>
      <c r="AG62" s="50">
        <f t="shared" si="55"/>
        <v>0.11</v>
      </c>
      <c r="AH62" s="18"/>
      <c r="AI62" s="24">
        <f t="shared" si="56"/>
        <v>4320</v>
      </c>
    </row>
    <row r="63" spans="1:35" s="1" customFormat="1">
      <c r="A63" s="32">
        <v>9</v>
      </c>
      <c r="B63" s="32" t="s">
        <v>108</v>
      </c>
      <c r="C63" s="32" t="s">
        <v>108</v>
      </c>
      <c r="D63" s="33">
        <v>1</v>
      </c>
      <c r="E63" s="34" t="s">
        <v>57</v>
      </c>
      <c r="F63" s="35">
        <f t="shared" si="57"/>
        <v>11.333333333333334</v>
      </c>
      <c r="G63" s="33">
        <v>34</v>
      </c>
      <c r="H63" s="33">
        <v>3</v>
      </c>
      <c r="I63" s="33">
        <v>4</v>
      </c>
      <c r="J63" s="33">
        <v>36</v>
      </c>
      <c r="K63" s="33">
        <v>16</v>
      </c>
      <c r="L63" s="33">
        <f t="shared" si="43"/>
        <v>144</v>
      </c>
      <c r="M63" s="33">
        <f t="shared" si="44"/>
        <v>4896</v>
      </c>
      <c r="N63" s="35">
        <f t="shared" si="45"/>
        <v>4896</v>
      </c>
      <c r="O63" s="35">
        <f t="shared" si="46"/>
        <v>2176</v>
      </c>
      <c r="P63" s="35">
        <f t="shared" si="47"/>
        <v>2720</v>
      </c>
      <c r="Q63" s="35">
        <f t="shared" si="48"/>
        <v>0.67</v>
      </c>
      <c r="R63" s="75" t="s">
        <v>101</v>
      </c>
      <c r="S63" s="75" t="s">
        <v>101</v>
      </c>
      <c r="T63" s="77">
        <v>1</v>
      </c>
      <c r="U63" s="78" t="s">
        <v>102</v>
      </c>
      <c r="V63" s="17">
        <f t="shared" si="49"/>
        <v>10</v>
      </c>
      <c r="W63" s="51">
        <v>60</v>
      </c>
      <c r="X63" s="51">
        <v>6</v>
      </c>
      <c r="Y63" s="51">
        <v>4</v>
      </c>
      <c r="Z63" s="51">
        <v>36</v>
      </c>
      <c r="AA63" s="51">
        <v>16</v>
      </c>
      <c r="AB63" s="51">
        <f t="shared" si="50"/>
        <v>144</v>
      </c>
      <c r="AC63" s="51">
        <f t="shared" si="51"/>
        <v>8640</v>
      </c>
      <c r="AD63" s="50">
        <f t="shared" si="52"/>
        <v>8640</v>
      </c>
      <c r="AE63" s="50">
        <f t="shared" si="53"/>
        <v>3840</v>
      </c>
      <c r="AF63" s="50">
        <f t="shared" si="54"/>
        <v>4800</v>
      </c>
      <c r="AG63" s="50">
        <f t="shared" si="55"/>
        <v>1.33</v>
      </c>
      <c r="AH63" s="18"/>
      <c r="AI63" s="24">
        <f t="shared" si="56"/>
        <v>6560</v>
      </c>
    </row>
    <row r="64" spans="1:35" s="1" customFormat="1">
      <c r="A64" s="32">
        <v>10</v>
      </c>
      <c r="B64" s="32" t="s">
        <v>130</v>
      </c>
      <c r="C64" s="32" t="s">
        <v>108</v>
      </c>
      <c r="D64" s="33">
        <v>1</v>
      </c>
      <c r="E64" s="34" t="s">
        <v>54</v>
      </c>
      <c r="F64" s="35">
        <f t="shared" si="57"/>
        <v>12</v>
      </c>
      <c r="G64" s="33">
        <v>24</v>
      </c>
      <c r="H64" s="33">
        <v>2</v>
      </c>
      <c r="I64" s="33">
        <v>4</v>
      </c>
      <c r="J64" s="33">
        <v>36</v>
      </c>
      <c r="K64" s="33">
        <v>16</v>
      </c>
      <c r="L64" s="33">
        <f t="shared" si="43"/>
        <v>144</v>
      </c>
      <c r="M64" s="33">
        <f t="shared" si="44"/>
        <v>3456</v>
      </c>
      <c r="N64" s="35">
        <f t="shared" si="45"/>
        <v>3456</v>
      </c>
      <c r="O64" s="35">
        <f t="shared" si="46"/>
        <v>1536</v>
      </c>
      <c r="P64" s="35">
        <f t="shared" si="47"/>
        <v>1920</v>
      </c>
      <c r="Q64" s="35">
        <f t="shared" si="48"/>
        <v>0.44</v>
      </c>
      <c r="R64" s="13" t="s">
        <v>101</v>
      </c>
      <c r="S64" s="13" t="s">
        <v>101</v>
      </c>
      <c r="T64" s="15">
        <v>1</v>
      </c>
      <c r="U64" s="16" t="s">
        <v>102</v>
      </c>
      <c r="V64" s="17">
        <f t="shared" si="49"/>
        <v>15</v>
      </c>
      <c r="W64" s="51">
        <v>45</v>
      </c>
      <c r="X64" s="51">
        <v>3</v>
      </c>
      <c r="Y64" s="51">
        <v>1</v>
      </c>
      <c r="Z64" s="51">
        <v>36</v>
      </c>
      <c r="AA64" s="51">
        <v>16</v>
      </c>
      <c r="AB64" s="51">
        <f t="shared" si="50"/>
        <v>36</v>
      </c>
      <c r="AC64" s="51">
        <f t="shared" si="51"/>
        <v>1620</v>
      </c>
      <c r="AD64" s="50">
        <f t="shared" si="52"/>
        <v>1620</v>
      </c>
      <c r="AE64" s="50">
        <f t="shared" si="53"/>
        <v>720</v>
      </c>
      <c r="AF64" s="50">
        <f t="shared" si="54"/>
        <v>900</v>
      </c>
      <c r="AG64" s="50">
        <f t="shared" si="55"/>
        <v>0.17</v>
      </c>
      <c r="AH64" s="18"/>
      <c r="AI64" s="24">
        <f t="shared" si="56"/>
        <v>2640</v>
      </c>
    </row>
    <row r="65" spans="1:35" s="1" customFormat="1">
      <c r="A65" s="32">
        <v>11</v>
      </c>
      <c r="B65" s="32" t="s">
        <v>101</v>
      </c>
      <c r="C65" s="32" t="s">
        <v>101</v>
      </c>
      <c r="D65" s="33">
        <v>1</v>
      </c>
      <c r="E65" s="34" t="s">
        <v>102</v>
      </c>
      <c r="F65" s="35">
        <f t="shared" si="57"/>
        <v>12</v>
      </c>
      <c r="G65" s="33">
        <v>60</v>
      </c>
      <c r="H65" s="33">
        <v>5</v>
      </c>
      <c r="I65" s="33">
        <v>4</v>
      </c>
      <c r="J65" s="33">
        <v>36</v>
      </c>
      <c r="K65" s="33">
        <v>16</v>
      </c>
      <c r="L65" s="33">
        <f t="shared" si="43"/>
        <v>144</v>
      </c>
      <c r="M65" s="33">
        <f t="shared" si="44"/>
        <v>8640</v>
      </c>
      <c r="N65" s="35">
        <f t="shared" si="45"/>
        <v>8640</v>
      </c>
      <c r="O65" s="35">
        <f t="shared" si="46"/>
        <v>3840</v>
      </c>
      <c r="P65" s="35">
        <f t="shared" si="47"/>
        <v>4800</v>
      </c>
      <c r="Q65" s="35">
        <f t="shared" si="48"/>
        <v>1.1100000000000001</v>
      </c>
      <c r="R65" s="75" t="s">
        <v>103</v>
      </c>
      <c r="S65" s="75" t="s">
        <v>104</v>
      </c>
      <c r="T65" s="77">
        <v>1</v>
      </c>
      <c r="U65" s="78" t="s">
        <v>95</v>
      </c>
      <c r="V65" s="17">
        <f t="shared" si="49"/>
        <v>10</v>
      </c>
      <c r="W65" s="51">
        <v>30</v>
      </c>
      <c r="X65" s="51">
        <v>3</v>
      </c>
      <c r="Y65" s="51">
        <v>4</v>
      </c>
      <c r="Z65" s="51">
        <v>36</v>
      </c>
      <c r="AA65" s="51">
        <v>16</v>
      </c>
      <c r="AB65" s="51">
        <f t="shared" si="50"/>
        <v>144</v>
      </c>
      <c r="AC65" s="51">
        <f t="shared" si="51"/>
        <v>4320</v>
      </c>
      <c r="AD65" s="50">
        <f t="shared" si="52"/>
        <v>4320</v>
      </c>
      <c r="AE65" s="50">
        <f t="shared" si="53"/>
        <v>1920</v>
      </c>
      <c r="AF65" s="50">
        <f t="shared" si="54"/>
        <v>2400</v>
      </c>
      <c r="AG65" s="50">
        <f t="shared" si="55"/>
        <v>0.67</v>
      </c>
      <c r="AH65" s="18"/>
      <c r="AI65" s="24">
        <f t="shared" si="56"/>
        <v>6720</v>
      </c>
    </row>
    <row r="66" spans="1:35" s="1" customFormat="1">
      <c r="A66" s="32">
        <v>12</v>
      </c>
      <c r="B66" s="32" t="s">
        <v>96</v>
      </c>
      <c r="C66" s="30" t="s">
        <v>96</v>
      </c>
      <c r="D66" s="33">
        <v>1</v>
      </c>
      <c r="E66" s="34" t="s">
        <v>97</v>
      </c>
      <c r="F66" s="35">
        <f t="shared" si="57"/>
        <v>12</v>
      </c>
      <c r="G66" s="33">
        <v>24</v>
      </c>
      <c r="H66" s="33">
        <v>2</v>
      </c>
      <c r="I66" s="33">
        <v>4</v>
      </c>
      <c r="J66" s="33">
        <v>36</v>
      </c>
      <c r="K66" s="33">
        <v>16</v>
      </c>
      <c r="L66" s="33">
        <f t="shared" si="43"/>
        <v>144</v>
      </c>
      <c r="M66" s="33">
        <f t="shared" si="44"/>
        <v>3456</v>
      </c>
      <c r="N66" s="35">
        <f t="shared" si="45"/>
        <v>3456</v>
      </c>
      <c r="O66" s="35">
        <f t="shared" si="46"/>
        <v>1536</v>
      </c>
      <c r="P66" s="35">
        <f t="shared" si="47"/>
        <v>1920</v>
      </c>
      <c r="Q66" s="35">
        <f t="shared" si="48"/>
        <v>0.44</v>
      </c>
      <c r="R66" s="13" t="s">
        <v>103</v>
      </c>
      <c r="S66" s="13" t="s">
        <v>104</v>
      </c>
      <c r="T66" s="15">
        <v>1</v>
      </c>
      <c r="U66" s="16" t="s">
        <v>95</v>
      </c>
      <c r="V66" s="17">
        <f t="shared" si="49"/>
        <v>15</v>
      </c>
      <c r="W66" s="51">
        <v>30</v>
      </c>
      <c r="X66" s="51">
        <v>2</v>
      </c>
      <c r="Y66" s="51">
        <v>1</v>
      </c>
      <c r="Z66" s="51">
        <v>36</v>
      </c>
      <c r="AA66" s="51">
        <v>16</v>
      </c>
      <c r="AB66" s="51">
        <f t="shared" si="50"/>
        <v>36</v>
      </c>
      <c r="AC66" s="51">
        <f t="shared" si="51"/>
        <v>1080</v>
      </c>
      <c r="AD66" s="50">
        <f t="shared" si="52"/>
        <v>1080</v>
      </c>
      <c r="AE66" s="50">
        <f t="shared" si="53"/>
        <v>480</v>
      </c>
      <c r="AF66" s="50">
        <f t="shared" si="54"/>
        <v>600</v>
      </c>
      <c r="AG66" s="50">
        <f t="shared" si="55"/>
        <v>0.11</v>
      </c>
      <c r="AH66" s="18"/>
      <c r="AI66" s="24">
        <f t="shared" si="56"/>
        <v>2400</v>
      </c>
    </row>
    <row r="67" spans="1:35" s="1" customFormat="1">
      <c r="A67" s="32">
        <v>13</v>
      </c>
      <c r="B67" s="32" t="s">
        <v>100</v>
      </c>
      <c r="C67" s="32" t="s">
        <v>100</v>
      </c>
      <c r="D67" s="33">
        <v>1</v>
      </c>
      <c r="E67" s="34" t="s">
        <v>78</v>
      </c>
      <c r="F67" s="35">
        <v>10</v>
      </c>
      <c r="G67" s="33">
        <v>36</v>
      </c>
      <c r="H67" s="33">
        <v>4</v>
      </c>
      <c r="I67" s="33">
        <v>4</v>
      </c>
      <c r="J67" s="33">
        <v>36</v>
      </c>
      <c r="K67" s="33">
        <v>16</v>
      </c>
      <c r="L67" s="33">
        <f t="shared" si="43"/>
        <v>144</v>
      </c>
      <c r="M67" s="33">
        <f t="shared" si="44"/>
        <v>5184</v>
      </c>
      <c r="N67" s="35">
        <f t="shared" si="45"/>
        <v>5184</v>
      </c>
      <c r="O67" s="35">
        <f t="shared" si="46"/>
        <v>2304</v>
      </c>
      <c r="P67" s="35">
        <f t="shared" si="47"/>
        <v>2880</v>
      </c>
      <c r="Q67" s="35">
        <f t="shared" si="48"/>
        <v>0.89</v>
      </c>
      <c r="R67" s="75" t="s">
        <v>105</v>
      </c>
      <c r="S67" s="75" t="s">
        <v>104</v>
      </c>
      <c r="T67" s="77">
        <v>1</v>
      </c>
      <c r="U67" s="78" t="s">
        <v>54</v>
      </c>
      <c r="V67" s="17">
        <f t="shared" si="49"/>
        <v>11.25</v>
      </c>
      <c r="W67" s="51">
        <v>45</v>
      </c>
      <c r="X67" s="51">
        <v>4</v>
      </c>
      <c r="Y67" s="51">
        <v>4</v>
      </c>
      <c r="Z67" s="51">
        <v>36</v>
      </c>
      <c r="AA67" s="51">
        <v>16</v>
      </c>
      <c r="AB67" s="51">
        <f t="shared" si="50"/>
        <v>144</v>
      </c>
      <c r="AC67" s="51">
        <f t="shared" si="51"/>
        <v>6480</v>
      </c>
      <c r="AD67" s="50">
        <f t="shared" si="52"/>
        <v>6480</v>
      </c>
      <c r="AE67" s="50">
        <f t="shared" si="53"/>
        <v>2880</v>
      </c>
      <c r="AF67" s="50">
        <f t="shared" si="54"/>
        <v>3600</v>
      </c>
      <c r="AG67" s="50">
        <f t="shared" si="55"/>
        <v>0.89</v>
      </c>
      <c r="AH67" s="18"/>
      <c r="AI67" s="24">
        <f t="shared" si="56"/>
        <v>5760</v>
      </c>
    </row>
    <row r="68" spans="1:35" s="1" customFormat="1">
      <c r="A68" s="32"/>
      <c r="B68" s="32"/>
      <c r="C68" s="32"/>
      <c r="D68" s="33"/>
      <c r="E68" s="34"/>
      <c r="F68" s="35"/>
      <c r="G68" s="33"/>
      <c r="H68" s="33"/>
      <c r="I68" s="33"/>
      <c r="J68" s="33"/>
      <c r="K68" s="33"/>
      <c r="L68" s="33"/>
      <c r="M68" s="33"/>
      <c r="N68" s="35"/>
      <c r="O68" s="35"/>
      <c r="P68" s="35"/>
      <c r="Q68" s="35"/>
      <c r="R68" s="13" t="s">
        <v>105</v>
      </c>
      <c r="S68" s="13" t="s">
        <v>104</v>
      </c>
      <c r="T68" s="15">
        <v>1</v>
      </c>
      <c r="U68" s="16" t="s">
        <v>54</v>
      </c>
      <c r="V68" s="17">
        <f t="shared" si="49"/>
        <v>15</v>
      </c>
      <c r="W68" s="51">
        <v>45</v>
      </c>
      <c r="X68" s="51">
        <v>3</v>
      </c>
      <c r="Y68" s="51">
        <v>1</v>
      </c>
      <c r="Z68" s="51">
        <v>36</v>
      </c>
      <c r="AA68" s="51">
        <v>16</v>
      </c>
      <c r="AB68" s="51">
        <f t="shared" si="50"/>
        <v>36</v>
      </c>
      <c r="AC68" s="51">
        <f t="shared" si="51"/>
        <v>1620</v>
      </c>
      <c r="AD68" s="50">
        <f t="shared" si="52"/>
        <v>1620</v>
      </c>
      <c r="AE68" s="50">
        <f t="shared" si="53"/>
        <v>720</v>
      </c>
      <c r="AF68" s="50">
        <f t="shared" si="54"/>
        <v>900</v>
      </c>
      <c r="AG68" s="50">
        <f t="shared" si="55"/>
        <v>0.17</v>
      </c>
      <c r="AH68" s="18"/>
      <c r="AI68" s="24">
        <f t="shared" si="56"/>
        <v>720</v>
      </c>
    </row>
    <row r="69" spans="1:35" s="1" customFormat="1">
      <c r="A69" s="32"/>
      <c r="B69" s="32"/>
      <c r="C69" s="32"/>
      <c r="D69" s="33"/>
      <c r="E69" s="34"/>
      <c r="F69" s="35"/>
      <c r="G69" s="33"/>
      <c r="H69" s="33"/>
      <c r="I69" s="33"/>
      <c r="J69" s="33"/>
      <c r="K69" s="33"/>
      <c r="L69" s="33"/>
      <c r="M69" s="33"/>
      <c r="N69" s="35"/>
      <c r="O69" s="35"/>
      <c r="P69" s="35"/>
      <c r="Q69" s="35"/>
      <c r="R69" s="13" t="s">
        <v>106</v>
      </c>
      <c r="S69" s="13" t="s">
        <v>106</v>
      </c>
      <c r="T69" s="15">
        <v>1</v>
      </c>
      <c r="U69" s="16" t="s">
        <v>51</v>
      </c>
      <c r="V69" s="17">
        <f t="shared" si="49"/>
        <v>15</v>
      </c>
      <c r="W69" s="51">
        <v>45</v>
      </c>
      <c r="X69" s="51">
        <v>3</v>
      </c>
      <c r="Y69" s="51">
        <v>3</v>
      </c>
      <c r="Z69" s="51">
        <v>36</v>
      </c>
      <c r="AA69" s="51">
        <v>16</v>
      </c>
      <c r="AB69" s="51">
        <f t="shared" si="50"/>
        <v>108</v>
      </c>
      <c r="AC69" s="51">
        <f t="shared" si="51"/>
        <v>4860</v>
      </c>
      <c r="AD69" s="50">
        <f t="shared" si="52"/>
        <v>4860</v>
      </c>
      <c r="AE69" s="50">
        <f t="shared" si="53"/>
        <v>2160</v>
      </c>
      <c r="AF69" s="50">
        <f t="shared" si="54"/>
        <v>2700</v>
      </c>
      <c r="AG69" s="50">
        <f t="shared" si="55"/>
        <v>0.5</v>
      </c>
      <c r="AH69" s="18"/>
      <c r="AI69" s="24">
        <f t="shared" si="56"/>
        <v>2160</v>
      </c>
    </row>
    <row r="70" spans="1:35" s="1" customFormat="1">
      <c r="A70" s="32"/>
      <c r="B70" s="32"/>
      <c r="C70" s="32"/>
      <c r="D70" s="33"/>
      <c r="E70" s="34"/>
      <c r="F70" s="35"/>
      <c r="G70" s="33"/>
      <c r="H70" s="33"/>
      <c r="I70" s="33"/>
      <c r="J70" s="33"/>
      <c r="K70" s="33"/>
      <c r="L70" s="33"/>
      <c r="M70" s="33"/>
      <c r="N70" s="35"/>
      <c r="O70" s="35"/>
      <c r="P70" s="35"/>
      <c r="Q70" s="35"/>
      <c r="R70" s="75" t="s">
        <v>106</v>
      </c>
      <c r="S70" s="75" t="s">
        <v>106</v>
      </c>
      <c r="T70" s="77">
        <v>1</v>
      </c>
      <c r="U70" s="78" t="s">
        <v>51</v>
      </c>
      <c r="V70" s="17">
        <f t="shared" si="49"/>
        <v>11.25</v>
      </c>
      <c r="W70" s="51">
        <v>45</v>
      </c>
      <c r="X70" s="51">
        <v>4</v>
      </c>
      <c r="Y70" s="51">
        <v>6</v>
      </c>
      <c r="Z70" s="51">
        <v>36</v>
      </c>
      <c r="AA70" s="51">
        <v>16</v>
      </c>
      <c r="AB70" s="51">
        <f t="shared" si="50"/>
        <v>216</v>
      </c>
      <c r="AC70" s="51">
        <f t="shared" si="51"/>
        <v>9720</v>
      </c>
      <c r="AD70" s="50">
        <f t="shared" si="52"/>
        <v>9720</v>
      </c>
      <c r="AE70" s="50">
        <f t="shared" si="53"/>
        <v>4320</v>
      </c>
      <c r="AF70" s="50">
        <f t="shared" si="54"/>
        <v>5400</v>
      </c>
      <c r="AG70" s="50">
        <f t="shared" si="55"/>
        <v>1.33</v>
      </c>
      <c r="AH70" s="18"/>
      <c r="AI70" s="24">
        <f t="shared" si="56"/>
        <v>4320</v>
      </c>
    </row>
    <row r="71" spans="1:35" s="1" customFormat="1">
      <c r="A71" s="32"/>
      <c r="B71" s="32"/>
      <c r="C71" s="32"/>
      <c r="D71" s="33"/>
      <c r="E71" s="34"/>
      <c r="F71" s="35"/>
      <c r="G71" s="33"/>
      <c r="H71" s="33"/>
      <c r="I71" s="33"/>
      <c r="J71" s="33"/>
      <c r="K71" s="33"/>
      <c r="L71" s="33"/>
      <c r="M71" s="33"/>
      <c r="N71" s="35"/>
      <c r="O71" s="35"/>
      <c r="P71" s="35"/>
      <c r="Q71" s="35"/>
      <c r="R71" s="13" t="s">
        <v>107</v>
      </c>
      <c r="S71" s="13" t="s">
        <v>107</v>
      </c>
      <c r="T71" s="15">
        <v>1</v>
      </c>
      <c r="U71" s="16" t="s">
        <v>57</v>
      </c>
      <c r="V71" s="17">
        <f t="shared" si="49"/>
        <v>15</v>
      </c>
      <c r="W71" s="51">
        <v>60</v>
      </c>
      <c r="X71" s="51">
        <v>4</v>
      </c>
      <c r="Y71" s="51">
        <v>3</v>
      </c>
      <c r="Z71" s="51">
        <v>36</v>
      </c>
      <c r="AA71" s="51">
        <v>16</v>
      </c>
      <c r="AB71" s="51">
        <f t="shared" si="50"/>
        <v>108</v>
      </c>
      <c r="AC71" s="51">
        <f t="shared" si="51"/>
        <v>6480</v>
      </c>
      <c r="AD71" s="50">
        <f t="shared" si="52"/>
        <v>6480</v>
      </c>
      <c r="AE71" s="50">
        <f t="shared" si="53"/>
        <v>2880</v>
      </c>
      <c r="AF71" s="50">
        <f t="shared" si="54"/>
        <v>3600</v>
      </c>
      <c r="AG71" s="50">
        <f t="shared" si="55"/>
        <v>0.67</v>
      </c>
      <c r="AH71" s="18"/>
      <c r="AI71" s="24">
        <f t="shared" si="56"/>
        <v>2880</v>
      </c>
    </row>
    <row r="72" spans="1:35" s="1" customFormat="1">
      <c r="A72" s="32"/>
      <c r="B72" s="32"/>
      <c r="C72" s="32"/>
      <c r="D72" s="33"/>
      <c r="E72" s="34"/>
      <c r="F72" s="35"/>
      <c r="G72" s="33"/>
      <c r="H72" s="33"/>
      <c r="I72" s="33"/>
      <c r="J72" s="33"/>
      <c r="K72" s="33"/>
      <c r="L72" s="33"/>
      <c r="M72" s="33"/>
      <c r="N72" s="35"/>
      <c r="O72" s="35"/>
      <c r="P72" s="35"/>
      <c r="Q72" s="35"/>
      <c r="R72" s="75" t="s">
        <v>107</v>
      </c>
      <c r="S72" s="75" t="s">
        <v>107</v>
      </c>
      <c r="T72" s="77">
        <v>1</v>
      </c>
      <c r="U72" s="78" t="s">
        <v>57</v>
      </c>
      <c r="V72" s="17">
        <f t="shared" si="49"/>
        <v>12</v>
      </c>
      <c r="W72" s="51">
        <v>60</v>
      </c>
      <c r="X72" s="51">
        <v>5</v>
      </c>
      <c r="Y72" s="51">
        <v>6</v>
      </c>
      <c r="Z72" s="51">
        <v>36</v>
      </c>
      <c r="AA72" s="51">
        <v>16</v>
      </c>
      <c r="AB72" s="51">
        <f t="shared" si="50"/>
        <v>216</v>
      </c>
      <c r="AC72" s="51">
        <f t="shared" si="51"/>
        <v>12960</v>
      </c>
      <c r="AD72" s="50">
        <f t="shared" si="52"/>
        <v>12960</v>
      </c>
      <c r="AE72" s="50">
        <f t="shared" si="53"/>
        <v>5760</v>
      </c>
      <c r="AF72" s="50">
        <f t="shared" si="54"/>
        <v>7200</v>
      </c>
      <c r="AG72" s="50">
        <f t="shared" si="55"/>
        <v>1.67</v>
      </c>
      <c r="AH72" s="18"/>
      <c r="AI72" s="24">
        <f t="shared" si="56"/>
        <v>5760</v>
      </c>
    </row>
    <row r="73" spans="1:35" s="1" customFormat="1">
      <c r="A73" s="32"/>
      <c r="B73" s="32"/>
      <c r="C73" s="32"/>
      <c r="D73" s="33"/>
      <c r="E73" s="34"/>
      <c r="F73" s="35"/>
      <c r="G73" s="33"/>
      <c r="H73" s="33"/>
      <c r="I73" s="33"/>
      <c r="J73" s="33"/>
      <c r="K73" s="33"/>
      <c r="L73" s="33"/>
      <c r="M73" s="33"/>
      <c r="N73" s="35"/>
      <c r="O73" s="35"/>
      <c r="P73" s="35"/>
      <c r="Q73" s="35"/>
      <c r="R73" s="75" t="s">
        <v>108</v>
      </c>
      <c r="S73" s="75" t="s">
        <v>108</v>
      </c>
      <c r="T73" s="77">
        <v>1</v>
      </c>
      <c r="U73" s="78" t="s">
        <v>57</v>
      </c>
      <c r="V73" s="17">
        <f t="shared" si="49"/>
        <v>10</v>
      </c>
      <c r="W73" s="51">
        <v>30</v>
      </c>
      <c r="X73" s="51">
        <v>3</v>
      </c>
      <c r="Y73" s="51">
        <v>4</v>
      </c>
      <c r="Z73" s="51">
        <v>36</v>
      </c>
      <c r="AA73" s="51">
        <v>16</v>
      </c>
      <c r="AB73" s="51">
        <f t="shared" si="50"/>
        <v>144</v>
      </c>
      <c r="AC73" s="51">
        <f t="shared" si="51"/>
        <v>4320</v>
      </c>
      <c r="AD73" s="50">
        <f t="shared" si="52"/>
        <v>4320</v>
      </c>
      <c r="AE73" s="50">
        <f t="shared" si="53"/>
        <v>1920</v>
      </c>
      <c r="AF73" s="50">
        <f t="shared" si="54"/>
        <v>2400</v>
      </c>
      <c r="AG73" s="50">
        <f t="shared" si="55"/>
        <v>0.67</v>
      </c>
      <c r="AH73" s="18"/>
      <c r="AI73" s="24">
        <f t="shared" si="56"/>
        <v>1920</v>
      </c>
    </row>
    <row r="74" spans="1:35" s="1" customFormat="1">
      <c r="A74" s="32"/>
      <c r="B74" s="32"/>
      <c r="C74" s="32"/>
      <c r="D74" s="33"/>
      <c r="E74" s="34"/>
      <c r="F74" s="35"/>
      <c r="G74" s="33"/>
      <c r="H74" s="33"/>
      <c r="I74" s="33"/>
      <c r="J74" s="33"/>
      <c r="K74" s="33"/>
      <c r="L74" s="33"/>
      <c r="M74" s="33"/>
      <c r="N74" s="35"/>
      <c r="O74" s="35"/>
      <c r="P74" s="35"/>
      <c r="Q74" s="35"/>
      <c r="R74" s="13" t="s">
        <v>108</v>
      </c>
      <c r="S74" s="13" t="s">
        <v>108</v>
      </c>
      <c r="T74" s="15">
        <v>1</v>
      </c>
      <c r="U74" s="16" t="s">
        <v>57</v>
      </c>
      <c r="V74" s="17">
        <f t="shared" si="49"/>
        <v>15</v>
      </c>
      <c r="W74" s="51">
        <v>60</v>
      </c>
      <c r="X74" s="51">
        <v>4</v>
      </c>
      <c r="Y74" s="51">
        <v>1</v>
      </c>
      <c r="Z74" s="51">
        <v>36</v>
      </c>
      <c r="AA74" s="51">
        <v>16</v>
      </c>
      <c r="AB74" s="51">
        <f t="shared" si="50"/>
        <v>36</v>
      </c>
      <c r="AC74" s="51">
        <f t="shared" si="51"/>
        <v>2160</v>
      </c>
      <c r="AD74" s="50">
        <f t="shared" si="52"/>
        <v>2160</v>
      </c>
      <c r="AE74" s="50">
        <f t="shared" si="53"/>
        <v>960</v>
      </c>
      <c r="AF74" s="50">
        <f t="shared" si="54"/>
        <v>1200</v>
      </c>
      <c r="AG74" s="50">
        <f t="shared" si="55"/>
        <v>0.22</v>
      </c>
      <c r="AH74" s="18"/>
      <c r="AI74" s="24">
        <f t="shared" si="56"/>
        <v>960</v>
      </c>
    </row>
    <row r="75" spans="1:35" s="1" customFormat="1">
      <c r="A75" s="32"/>
      <c r="B75" s="32"/>
      <c r="C75" s="32"/>
      <c r="D75" s="33"/>
      <c r="E75" s="34"/>
      <c r="F75" s="35"/>
      <c r="G75" s="33"/>
      <c r="H75" s="33"/>
      <c r="I75" s="33"/>
      <c r="J75" s="33"/>
      <c r="K75" s="33"/>
      <c r="L75" s="33"/>
      <c r="M75" s="33"/>
      <c r="N75" s="35"/>
      <c r="O75" s="35"/>
      <c r="P75" s="35"/>
      <c r="Q75" s="35"/>
      <c r="R75" s="75" t="s">
        <v>127</v>
      </c>
      <c r="S75" s="75" t="s">
        <v>128</v>
      </c>
      <c r="T75" s="77">
        <v>1</v>
      </c>
      <c r="U75" s="78" t="s">
        <v>129</v>
      </c>
      <c r="V75" s="17">
        <f t="shared" si="49"/>
        <v>10</v>
      </c>
      <c r="W75" s="51">
        <v>30</v>
      </c>
      <c r="X75" s="51">
        <v>3</v>
      </c>
      <c r="Y75" s="51">
        <v>4</v>
      </c>
      <c r="Z75" s="51">
        <v>36</v>
      </c>
      <c r="AA75" s="51">
        <v>16</v>
      </c>
      <c r="AB75" s="51">
        <f t="shared" si="50"/>
        <v>144</v>
      </c>
      <c r="AC75" s="51">
        <f t="shared" si="51"/>
        <v>4320</v>
      </c>
      <c r="AD75" s="50">
        <f t="shared" si="52"/>
        <v>4320</v>
      </c>
      <c r="AE75" s="50">
        <f t="shared" si="53"/>
        <v>1920</v>
      </c>
      <c r="AF75" s="50">
        <f t="shared" si="54"/>
        <v>2400</v>
      </c>
      <c r="AG75" s="50">
        <f t="shared" si="55"/>
        <v>0.67</v>
      </c>
      <c r="AH75" s="18"/>
      <c r="AI75" s="24">
        <f t="shared" si="56"/>
        <v>1920</v>
      </c>
    </row>
    <row r="76" spans="1:35" s="1" customFormat="1">
      <c r="A76" s="32"/>
      <c r="B76" s="32"/>
      <c r="C76" s="32"/>
      <c r="D76" s="33"/>
      <c r="E76" s="34"/>
      <c r="F76" s="35"/>
      <c r="G76" s="33"/>
      <c r="H76" s="33"/>
      <c r="I76" s="33"/>
      <c r="J76" s="33"/>
      <c r="K76" s="33"/>
      <c r="L76" s="33"/>
      <c r="M76" s="33"/>
      <c r="N76" s="35"/>
      <c r="O76" s="35"/>
      <c r="P76" s="35"/>
      <c r="Q76" s="35"/>
      <c r="R76" s="13" t="s">
        <v>127</v>
      </c>
      <c r="S76" s="13" t="s">
        <v>128</v>
      </c>
      <c r="T76" s="15">
        <v>1</v>
      </c>
      <c r="U76" s="16" t="s">
        <v>129</v>
      </c>
      <c r="V76" s="17">
        <f t="shared" si="49"/>
        <v>15</v>
      </c>
      <c r="W76" s="51">
        <v>30</v>
      </c>
      <c r="X76" s="51">
        <v>2</v>
      </c>
      <c r="Y76" s="51">
        <v>1</v>
      </c>
      <c r="Z76" s="51">
        <v>36</v>
      </c>
      <c r="AA76" s="51">
        <v>16</v>
      </c>
      <c r="AB76" s="51">
        <f t="shared" si="50"/>
        <v>36</v>
      </c>
      <c r="AC76" s="51">
        <f t="shared" si="51"/>
        <v>1080</v>
      </c>
      <c r="AD76" s="50">
        <f t="shared" si="52"/>
        <v>1080</v>
      </c>
      <c r="AE76" s="50">
        <f t="shared" si="53"/>
        <v>480</v>
      </c>
      <c r="AF76" s="50">
        <f t="shared" si="54"/>
        <v>600</v>
      </c>
      <c r="AG76" s="50">
        <f t="shared" si="55"/>
        <v>0.11</v>
      </c>
      <c r="AH76" s="18"/>
      <c r="AI76" s="24">
        <f t="shared" si="56"/>
        <v>480</v>
      </c>
    </row>
    <row r="77" spans="1:35" s="1" customFormat="1">
      <c r="A77" s="32"/>
      <c r="B77" s="32"/>
      <c r="C77" s="32"/>
      <c r="D77" s="33"/>
      <c r="E77" s="34"/>
      <c r="F77" s="35"/>
      <c r="G77" s="33"/>
      <c r="H77" s="33"/>
      <c r="I77" s="33"/>
      <c r="J77" s="33"/>
      <c r="K77" s="33"/>
      <c r="L77" s="33"/>
      <c r="M77" s="33"/>
      <c r="N77" s="35"/>
      <c r="O77" s="35"/>
      <c r="P77" s="35"/>
      <c r="Q77" s="35"/>
      <c r="R77" s="75" t="s">
        <v>140</v>
      </c>
      <c r="S77" s="75" t="s">
        <v>141</v>
      </c>
      <c r="T77" s="77">
        <v>1</v>
      </c>
      <c r="U77" s="78" t="s">
        <v>78</v>
      </c>
      <c r="V77" s="17">
        <f t="shared" si="49"/>
        <v>15</v>
      </c>
      <c r="W77" s="51">
        <v>15</v>
      </c>
      <c r="X77" s="51">
        <v>1</v>
      </c>
      <c r="Y77" s="51">
        <v>4</v>
      </c>
      <c r="Z77" s="51">
        <v>36</v>
      </c>
      <c r="AA77" s="51">
        <v>16</v>
      </c>
      <c r="AB77" s="51">
        <f t="shared" si="50"/>
        <v>144</v>
      </c>
      <c r="AC77" s="51">
        <f t="shared" si="51"/>
        <v>2160</v>
      </c>
      <c r="AD77" s="50">
        <f t="shared" si="52"/>
        <v>2160</v>
      </c>
      <c r="AE77" s="50">
        <f t="shared" si="53"/>
        <v>960</v>
      </c>
      <c r="AF77" s="50">
        <f t="shared" si="54"/>
        <v>1200</v>
      </c>
      <c r="AG77" s="50">
        <f t="shared" si="55"/>
        <v>0.22</v>
      </c>
      <c r="AH77" s="18"/>
      <c r="AI77" s="24">
        <f t="shared" si="56"/>
        <v>960</v>
      </c>
    </row>
    <row r="78" spans="1:35" s="1" customFormat="1">
      <c r="A78" s="32"/>
      <c r="B78" s="32"/>
      <c r="C78" s="32"/>
      <c r="D78" s="33"/>
      <c r="E78" s="34"/>
      <c r="F78" s="35"/>
      <c r="G78" s="33"/>
      <c r="H78" s="33"/>
      <c r="I78" s="33"/>
      <c r="J78" s="33"/>
      <c r="K78" s="33"/>
      <c r="L78" s="33"/>
      <c r="M78" s="33"/>
      <c r="N78" s="35"/>
      <c r="O78" s="35"/>
      <c r="P78" s="35"/>
      <c r="Q78" s="35"/>
      <c r="R78" s="13" t="s">
        <v>140</v>
      </c>
      <c r="S78" s="13" t="s">
        <v>141</v>
      </c>
      <c r="T78" s="15">
        <v>1</v>
      </c>
      <c r="U78" s="16" t="s">
        <v>78</v>
      </c>
      <c r="V78" s="17">
        <f t="shared" si="49"/>
        <v>15</v>
      </c>
      <c r="W78" s="51">
        <v>30</v>
      </c>
      <c r="X78" s="51">
        <v>2</v>
      </c>
      <c r="Y78" s="51">
        <v>1</v>
      </c>
      <c r="Z78" s="51">
        <v>36</v>
      </c>
      <c r="AA78" s="51">
        <v>16</v>
      </c>
      <c r="AB78" s="51">
        <f t="shared" ref="AB78" si="58">Z78*Y78</f>
        <v>36</v>
      </c>
      <c r="AC78" s="51">
        <f t="shared" ref="AC78" si="59">W78*AB78</f>
        <v>1080</v>
      </c>
      <c r="AD78" s="50">
        <f t="shared" ref="AD78" si="60">AE78+AF78</f>
        <v>1080</v>
      </c>
      <c r="AE78" s="50">
        <f t="shared" ref="AE78" si="61">W78*Y78*AA78</f>
        <v>480</v>
      </c>
      <c r="AF78" s="50">
        <f t="shared" ref="AF78" si="62">W78*Y78*(Z78-AA78)</f>
        <v>600</v>
      </c>
      <c r="AG78" s="50">
        <f t="shared" ref="AG78" si="63">ROUND(X78*Y78/18,2)</f>
        <v>0.11</v>
      </c>
      <c r="AH78" s="18"/>
      <c r="AI78" s="24">
        <f t="shared" ref="AI78" si="64">P78+AE78</f>
        <v>480</v>
      </c>
    </row>
    <row r="79" spans="1:35" s="1" customFormat="1">
      <c r="A79" s="32"/>
      <c r="B79" s="36" t="s">
        <v>4</v>
      </c>
      <c r="C79" s="36"/>
      <c r="D79" s="37"/>
      <c r="E79" s="37"/>
      <c r="F79" s="35"/>
      <c r="G79" s="38">
        <f t="shared" ref="G79:P79" si="65">SUM(G55:G67)</f>
        <v>424</v>
      </c>
      <c r="H79" s="38">
        <f t="shared" si="65"/>
        <v>41</v>
      </c>
      <c r="I79" s="38">
        <f t="shared" si="65"/>
        <v>60</v>
      </c>
      <c r="J79" s="38">
        <f t="shared" si="65"/>
        <v>468</v>
      </c>
      <c r="K79" s="38">
        <f t="shared" si="65"/>
        <v>208</v>
      </c>
      <c r="L79" s="38">
        <f t="shared" si="65"/>
        <v>2160</v>
      </c>
      <c r="M79" s="38">
        <f t="shared" si="65"/>
        <v>70992</v>
      </c>
      <c r="N79" s="38">
        <f t="shared" si="65"/>
        <v>70992</v>
      </c>
      <c r="O79" s="38">
        <f t="shared" si="65"/>
        <v>31552</v>
      </c>
      <c r="P79" s="38">
        <f t="shared" si="65"/>
        <v>39440</v>
      </c>
      <c r="Q79" s="39">
        <f t="shared" ref="Q79" si="66">SUM(Q55:Q67)</f>
        <v>10.77</v>
      </c>
      <c r="R79" s="19" t="s">
        <v>4</v>
      </c>
      <c r="S79" s="19"/>
      <c r="T79" s="20"/>
      <c r="U79" s="20"/>
      <c r="V79" s="17">
        <f t="shared" ref="V79" si="67">W79/X79</f>
        <v>11.142857142857142</v>
      </c>
      <c r="W79" s="53">
        <f>W55+W57+W59+W61+W63+W65+W67+W70+W72+W73+W75+W77</f>
        <v>390</v>
      </c>
      <c r="X79" s="53">
        <f>X55+X57+X59+X61+X63+X65+X67+X70+X72+X73+X75+X77</f>
        <v>35</v>
      </c>
      <c r="Y79" s="53">
        <f t="shared" ref="Y79:AG79" si="68">SUM(Y55:Y78)</f>
        <v>72</v>
      </c>
      <c r="Z79" s="53">
        <f t="shared" si="68"/>
        <v>864</v>
      </c>
      <c r="AA79" s="53">
        <f t="shared" si="68"/>
        <v>384</v>
      </c>
      <c r="AB79" s="53">
        <f t="shared" si="68"/>
        <v>2592</v>
      </c>
      <c r="AC79" s="53">
        <f t="shared" si="68"/>
        <v>90720</v>
      </c>
      <c r="AD79" s="53">
        <f t="shared" si="68"/>
        <v>90720</v>
      </c>
      <c r="AE79" s="53">
        <f t="shared" si="68"/>
        <v>40320</v>
      </c>
      <c r="AF79" s="53">
        <f t="shared" si="68"/>
        <v>50400</v>
      </c>
      <c r="AG79" s="54">
        <f t="shared" si="68"/>
        <v>11.56</v>
      </c>
      <c r="AH79" s="21"/>
      <c r="AI79" s="24">
        <f>SUM(AI55:AI78)</f>
        <v>79760</v>
      </c>
    </row>
    <row r="80" spans="1:35" s="1" customFormat="1">
      <c r="A80" s="28" t="s">
        <v>27</v>
      </c>
      <c r="B80" s="29"/>
      <c r="C80" s="29"/>
      <c r="D80" s="40"/>
      <c r="E80" s="40"/>
      <c r="F80" s="35"/>
      <c r="G80" s="40"/>
      <c r="H80" s="40"/>
      <c r="I80" s="40"/>
      <c r="J80" s="40"/>
      <c r="K80" s="40"/>
      <c r="L80" s="40"/>
      <c r="M80" s="33"/>
      <c r="N80" s="41"/>
      <c r="O80" s="35"/>
      <c r="P80" s="35"/>
      <c r="Q80" s="35"/>
      <c r="R80" s="11"/>
      <c r="S80" s="11"/>
      <c r="T80" s="22"/>
      <c r="U80" s="22"/>
      <c r="V80" s="17"/>
      <c r="W80" s="55"/>
      <c r="X80" s="55"/>
      <c r="Y80" s="55"/>
      <c r="Z80" s="55"/>
      <c r="AA80" s="55"/>
      <c r="AB80" s="55"/>
      <c r="AC80" s="51"/>
      <c r="AD80" s="56"/>
      <c r="AE80" s="50"/>
      <c r="AF80" s="50"/>
      <c r="AG80" s="50"/>
      <c r="AH80" s="18"/>
      <c r="AI80" s="24">
        <f t="shared" si="25"/>
        <v>0</v>
      </c>
    </row>
    <row r="81" spans="1:35" s="1" customFormat="1" ht="22.5" customHeight="1">
      <c r="A81" s="32">
        <v>1</v>
      </c>
      <c r="B81" s="27" t="s">
        <v>109</v>
      </c>
      <c r="C81" s="27" t="s">
        <v>109</v>
      </c>
      <c r="D81" s="33">
        <v>1</v>
      </c>
      <c r="E81" s="34" t="s">
        <v>97</v>
      </c>
      <c r="F81" s="35">
        <f t="shared" ref="F81:F85" si="69">G81/H81</f>
        <v>8</v>
      </c>
      <c r="G81" s="74">
        <v>24</v>
      </c>
      <c r="H81" s="74">
        <v>3</v>
      </c>
      <c r="I81" s="74">
        <v>4</v>
      </c>
      <c r="J81" s="74">
        <v>36</v>
      </c>
      <c r="K81" s="74">
        <v>16</v>
      </c>
      <c r="L81" s="33">
        <f>J81*I81</f>
        <v>144</v>
      </c>
      <c r="M81" s="33">
        <f>G81*L81</f>
        <v>3456</v>
      </c>
      <c r="N81" s="35">
        <f>O81+P81</f>
        <v>3456</v>
      </c>
      <c r="O81" s="35">
        <f>G81*I81*K81</f>
        <v>1536</v>
      </c>
      <c r="P81" s="35">
        <f>G81*I81*(J81-K81)</f>
        <v>1920</v>
      </c>
      <c r="Q81" s="35">
        <f>ROUND(H81*I81/18,2)</f>
        <v>0.67</v>
      </c>
      <c r="R81" s="80" t="s">
        <v>109</v>
      </c>
      <c r="S81" s="80" t="s">
        <v>109</v>
      </c>
      <c r="T81" s="77">
        <v>1</v>
      </c>
      <c r="U81" s="78" t="s">
        <v>97</v>
      </c>
      <c r="V81" s="17">
        <f t="shared" ref="V81:V87" si="70">W81/X81</f>
        <v>15</v>
      </c>
      <c r="W81" s="51">
        <v>15</v>
      </c>
      <c r="X81" s="51">
        <v>1</v>
      </c>
      <c r="Y81" s="51">
        <v>4</v>
      </c>
      <c r="Z81" s="51">
        <v>36</v>
      </c>
      <c r="AA81" s="51">
        <v>16</v>
      </c>
      <c r="AB81" s="51">
        <f>Z81*Y81</f>
        <v>144</v>
      </c>
      <c r="AC81" s="51">
        <f>W81*AB81</f>
        <v>2160</v>
      </c>
      <c r="AD81" s="50">
        <f>AE81+AF81</f>
        <v>2160</v>
      </c>
      <c r="AE81" s="50">
        <f>W81*Y81*AA81</f>
        <v>960</v>
      </c>
      <c r="AF81" s="50">
        <f>W81*Y81*(Z81-AA81)</f>
        <v>1200</v>
      </c>
      <c r="AG81" s="50">
        <f>ROUND(X81*Y81/18,2)</f>
        <v>0.22</v>
      </c>
      <c r="AH81" s="18"/>
      <c r="AI81" s="24">
        <f t="shared" si="25"/>
        <v>2880</v>
      </c>
    </row>
    <row r="82" spans="1:35" s="1" customFormat="1" ht="22.5" customHeight="1">
      <c r="A82" s="32">
        <v>2</v>
      </c>
      <c r="B82" s="27" t="s">
        <v>115</v>
      </c>
      <c r="C82" s="27" t="s">
        <v>115</v>
      </c>
      <c r="D82" s="33">
        <v>1</v>
      </c>
      <c r="E82" s="34" t="s">
        <v>112</v>
      </c>
      <c r="F82" s="35">
        <f t="shared" si="69"/>
        <v>12</v>
      </c>
      <c r="G82" s="74">
        <v>12</v>
      </c>
      <c r="H82" s="74">
        <v>1</v>
      </c>
      <c r="I82" s="74">
        <v>4</v>
      </c>
      <c r="J82" s="74">
        <v>36</v>
      </c>
      <c r="K82" s="74">
        <v>16</v>
      </c>
      <c r="L82" s="33">
        <f t="shared" ref="L82:L85" si="71">J82*I82</f>
        <v>144</v>
      </c>
      <c r="M82" s="33">
        <f t="shared" ref="M82:M85" si="72">G82*L82</f>
        <v>1728</v>
      </c>
      <c r="N82" s="35">
        <f t="shared" ref="N82:N85" si="73">O82+P82</f>
        <v>1728</v>
      </c>
      <c r="O82" s="35">
        <f t="shared" ref="O82:O85" si="74">G82*I82*K82</f>
        <v>768</v>
      </c>
      <c r="P82" s="35">
        <f t="shared" ref="P82:P85" si="75">G82*I82*(J82-K82)</f>
        <v>960</v>
      </c>
      <c r="Q82" s="35">
        <f t="shared" ref="Q82:Q85" si="76">ROUND(H82*I82/18,2)</f>
        <v>0.22</v>
      </c>
      <c r="R82" s="23" t="s">
        <v>109</v>
      </c>
      <c r="S82" s="23" t="s">
        <v>109</v>
      </c>
      <c r="T82" s="15">
        <v>1</v>
      </c>
      <c r="U82" s="16" t="s">
        <v>97</v>
      </c>
      <c r="V82" s="17">
        <f t="shared" si="70"/>
        <v>15</v>
      </c>
      <c r="W82" s="51">
        <v>30</v>
      </c>
      <c r="X82" s="51">
        <v>2</v>
      </c>
      <c r="Y82" s="51">
        <v>1</v>
      </c>
      <c r="Z82" s="51">
        <v>36</v>
      </c>
      <c r="AA82" s="51">
        <v>16</v>
      </c>
      <c r="AB82" s="51">
        <f t="shared" ref="AB82:AB87" si="77">Z82*Y82</f>
        <v>36</v>
      </c>
      <c r="AC82" s="51">
        <f t="shared" ref="AC82:AC87" si="78">W82*AB82</f>
        <v>1080</v>
      </c>
      <c r="AD82" s="50">
        <f t="shared" ref="AD82:AD87" si="79">AE82+AF82</f>
        <v>1080</v>
      </c>
      <c r="AE82" s="50">
        <f t="shared" ref="AE82:AE87" si="80">W82*Y82*AA82</f>
        <v>480</v>
      </c>
      <c r="AF82" s="50">
        <f t="shared" ref="AF82:AF87" si="81">W82*Y82*(Z82-AA82)</f>
        <v>600</v>
      </c>
      <c r="AG82" s="50">
        <f t="shared" ref="AG82:AG87" si="82">ROUND(X82*Y82/18,2)</f>
        <v>0.11</v>
      </c>
      <c r="AH82" s="18"/>
      <c r="AI82" s="24">
        <f t="shared" ref="AI82:AI87" si="83">P82+AE82</f>
        <v>1440</v>
      </c>
    </row>
    <row r="83" spans="1:35" s="1" customFormat="1" ht="22.5" customHeight="1">
      <c r="A83" s="32">
        <v>3</v>
      </c>
      <c r="B83" s="27" t="s">
        <v>110</v>
      </c>
      <c r="C83" s="27" t="s">
        <v>111</v>
      </c>
      <c r="D83" s="33">
        <v>1</v>
      </c>
      <c r="E83" s="34" t="s">
        <v>112</v>
      </c>
      <c r="F83" s="35">
        <f t="shared" si="69"/>
        <v>6</v>
      </c>
      <c r="G83" s="74">
        <v>12</v>
      </c>
      <c r="H83" s="74">
        <v>2</v>
      </c>
      <c r="I83" s="74">
        <v>4</v>
      </c>
      <c r="J83" s="74">
        <v>36</v>
      </c>
      <c r="K83" s="74">
        <v>16</v>
      </c>
      <c r="L83" s="33">
        <f t="shared" si="71"/>
        <v>144</v>
      </c>
      <c r="M83" s="33">
        <f t="shared" si="72"/>
        <v>1728</v>
      </c>
      <c r="N83" s="35">
        <f t="shared" si="73"/>
        <v>1728</v>
      </c>
      <c r="O83" s="35">
        <f t="shared" si="74"/>
        <v>768</v>
      </c>
      <c r="P83" s="35">
        <f t="shared" si="75"/>
        <v>960</v>
      </c>
      <c r="Q83" s="35">
        <f t="shared" si="76"/>
        <v>0.44</v>
      </c>
      <c r="R83" s="80" t="s">
        <v>110</v>
      </c>
      <c r="S83" s="80" t="s">
        <v>111</v>
      </c>
      <c r="T83" s="77">
        <v>1</v>
      </c>
      <c r="U83" s="78" t="s">
        <v>112</v>
      </c>
      <c r="V83" s="17">
        <f t="shared" si="70"/>
        <v>15</v>
      </c>
      <c r="W83" s="51">
        <v>15</v>
      </c>
      <c r="X83" s="51">
        <v>1</v>
      </c>
      <c r="Y83" s="51">
        <v>4</v>
      </c>
      <c r="Z83" s="51">
        <v>36</v>
      </c>
      <c r="AA83" s="51">
        <v>16</v>
      </c>
      <c r="AB83" s="51">
        <f t="shared" si="77"/>
        <v>144</v>
      </c>
      <c r="AC83" s="51">
        <f t="shared" si="78"/>
        <v>2160</v>
      </c>
      <c r="AD83" s="50">
        <f t="shared" si="79"/>
        <v>2160</v>
      </c>
      <c r="AE83" s="50">
        <f t="shared" si="80"/>
        <v>960</v>
      </c>
      <c r="AF83" s="50">
        <f t="shared" si="81"/>
        <v>1200</v>
      </c>
      <c r="AG83" s="50">
        <f t="shared" si="82"/>
        <v>0.22</v>
      </c>
      <c r="AH83" s="18"/>
      <c r="AI83" s="24">
        <f t="shared" si="83"/>
        <v>1920</v>
      </c>
    </row>
    <row r="84" spans="1:35" s="1" customFormat="1" ht="22.5" customHeight="1">
      <c r="A84" s="32">
        <v>4</v>
      </c>
      <c r="B84" s="27" t="s">
        <v>131</v>
      </c>
      <c r="C84" s="27" t="s">
        <v>114</v>
      </c>
      <c r="D84" s="33">
        <v>1</v>
      </c>
      <c r="E84" s="34" t="s">
        <v>132</v>
      </c>
      <c r="F84" s="35">
        <f t="shared" si="69"/>
        <v>10</v>
      </c>
      <c r="G84" s="74">
        <v>20</v>
      </c>
      <c r="H84" s="74">
        <v>2</v>
      </c>
      <c r="I84" s="74">
        <v>4</v>
      </c>
      <c r="J84" s="74">
        <v>36</v>
      </c>
      <c r="K84" s="74">
        <v>16</v>
      </c>
      <c r="L84" s="33">
        <f t="shared" si="71"/>
        <v>144</v>
      </c>
      <c r="M84" s="33">
        <f t="shared" si="72"/>
        <v>2880</v>
      </c>
      <c r="N84" s="35">
        <f t="shared" si="73"/>
        <v>2880</v>
      </c>
      <c r="O84" s="35">
        <f t="shared" si="74"/>
        <v>1280</v>
      </c>
      <c r="P84" s="35">
        <f t="shared" si="75"/>
        <v>1600</v>
      </c>
      <c r="Q84" s="35">
        <f t="shared" si="76"/>
        <v>0.44</v>
      </c>
      <c r="R84" s="23" t="s">
        <v>110</v>
      </c>
      <c r="S84" s="23" t="s">
        <v>111</v>
      </c>
      <c r="T84" s="15">
        <v>1</v>
      </c>
      <c r="U84" s="16" t="s">
        <v>146</v>
      </c>
      <c r="V84" s="17">
        <f t="shared" si="70"/>
        <v>15</v>
      </c>
      <c r="W84" s="51">
        <v>15</v>
      </c>
      <c r="X84" s="51">
        <v>1</v>
      </c>
      <c r="Y84" s="51">
        <v>1</v>
      </c>
      <c r="Z84" s="51">
        <v>36</v>
      </c>
      <c r="AA84" s="51">
        <v>16</v>
      </c>
      <c r="AB84" s="51">
        <f t="shared" si="77"/>
        <v>36</v>
      </c>
      <c r="AC84" s="51">
        <f t="shared" si="78"/>
        <v>540</v>
      </c>
      <c r="AD84" s="50">
        <f t="shared" si="79"/>
        <v>540</v>
      </c>
      <c r="AE84" s="50">
        <f t="shared" si="80"/>
        <v>240</v>
      </c>
      <c r="AF84" s="50">
        <f t="shared" si="81"/>
        <v>300</v>
      </c>
      <c r="AG84" s="50">
        <f t="shared" si="82"/>
        <v>0.06</v>
      </c>
      <c r="AH84" s="18"/>
      <c r="AI84" s="24">
        <f t="shared" si="83"/>
        <v>1840</v>
      </c>
    </row>
    <row r="85" spans="1:35" s="1" customFormat="1" ht="36">
      <c r="A85" s="32">
        <v>5</v>
      </c>
      <c r="B85" s="27" t="s">
        <v>113</v>
      </c>
      <c r="C85" s="27" t="s">
        <v>114</v>
      </c>
      <c r="D85" s="33">
        <v>1</v>
      </c>
      <c r="E85" s="34" t="s">
        <v>69</v>
      </c>
      <c r="F85" s="35">
        <f t="shared" si="69"/>
        <v>10</v>
      </c>
      <c r="G85" s="74">
        <v>20</v>
      </c>
      <c r="H85" s="74">
        <v>2</v>
      </c>
      <c r="I85" s="74">
        <v>4</v>
      </c>
      <c r="J85" s="74">
        <v>36</v>
      </c>
      <c r="K85" s="74">
        <v>16</v>
      </c>
      <c r="L85" s="33">
        <f t="shared" si="71"/>
        <v>144</v>
      </c>
      <c r="M85" s="33">
        <f t="shared" si="72"/>
        <v>2880</v>
      </c>
      <c r="N85" s="35">
        <f t="shared" si="73"/>
        <v>2880</v>
      </c>
      <c r="O85" s="35">
        <f t="shared" si="74"/>
        <v>1280</v>
      </c>
      <c r="P85" s="35">
        <f t="shared" si="75"/>
        <v>1600</v>
      </c>
      <c r="Q85" s="35">
        <f t="shared" si="76"/>
        <v>0.44</v>
      </c>
      <c r="R85" s="80" t="s">
        <v>131</v>
      </c>
      <c r="S85" s="80" t="s">
        <v>114</v>
      </c>
      <c r="T85" s="77">
        <v>1</v>
      </c>
      <c r="U85" s="78" t="s">
        <v>132</v>
      </c>
      <c r="V85" s="17">
        <f t="shared" si="70"/>
        <v>15</v>
      </c>
      <c r="W85" s="51">
        <v>15</v>
      </c>
      <c r="X85" s="51">
        <v>1</v>
      </c>
      <c r="Y85" s="51">
        <v>4</v>
      </c>
      <c r="Z85" s="51">
        <v>36</v>
      </c>
      <c r="AA85" s="51">
        <v>16</v>
      </c>
      <c r="AB85" s="51">
        <f t="shared" si="77"/>
        <v>144</v>
      </c>
      <c r="AC85" s="51">
        <f t="shared" si="78"/>
        <v>2160</v>
      </c>
      <c r="AD85" s="50">
        <f t="shared" si="79"/>
        <v>2160</v>
      </c>
      <c r="AE85" s="50">
        <f t="shared" si="80"/>
        <v>960</v>
      </c>
      <c r="AF85" s="50">
        <f t="shared" si="81"/>
        <v>1200</v>
      </c>
      <c r="AG85" s="50">
        <f t="shared" si="82"/>
        <v>0.22</v>
      </c>
      <c r="AH85" s="18"/>
      <c r="AI85" s="24">
        <f t="shared" si="83"/>
        <v>2560</v>
      </c>
    </row>
    <row r="86" spans="1:35" s="1" customFormat="1" ht="36">
      <c r="A86" s="32"/>
      <c r="B86" s="27"/>
      <c r="C86" s="27"/>
      <c r="D86" s="33"/>
      <c r="E86" s="34"/>
      <c r="F86" s="35"/>
      <c r="G86" s="74"/>
      <c r="H86" s="74"/>
      <c r="I86" s="74"/>
      <c r="J86" s="74"/>
      <c r="K86" s="74"/>
      <c r="L86" s="33"/>
      <c r="M86" s="33"/>
      <c r="N86" s="35"/>
      <c r="O86" s="35"/>
      <c r="P86" s="35"/>
      <c r="Q86" s="35"/>
      <c r="R86" s="80" t="s">
        <v>113</v>
      </c>
      <c r="S86" s="80" t="s">
        <v>114</v>
      </c>
      <c r="T86" s="77">
        <v>1</v>
      </c>
      <c r="U86" s="78" t="s">
        <v>69</v>
      </c>
      <c r="V86" s="17">
        <f t="shared" si="70"/>
        <v>10</v>
      </c>
      <c r="W86" s="51">
        <v>30</v>
      </c>
      <c r="X86" s="51">
        <v>3</v>
      </c>
      <c r="Y86" s="51">
        <v>4</v>
      </c>
      <c r="Z86" s="51">
        <v>36</v>
      </c>
      <c r="AA86" s="51">
        <v>16</v>
      </c>
      <c r="AB86" s="51">
        <f t="shared" si="77"/>
        <v>144</v>
      </c>
      <c r="AC86" s="51">
        <f t="shared" si="78"/>
        <v>4320</v>
      </c>
      <c r="AD86" s="50">
        <f t="shared" si="79"/>
        <v>4320</v>
      </c>
      <c r="AE86" s="50">
        <f t="shared" si="80"/>
        <v>1920</v>
      </c>
      <c r="AF86" s="50">
        <f t="shared" si="81"/>
        <v>2400</v>
      </c>
      <c r="AG86" s="50">
        <f t="shared" si="82"/>
        <v>0.67</v>
      </c>
      <c r="AH86" s="18"/>
      <c r="AI86" s="24">
        <f t="shared" si="83"/>
        <v>1920</v>
      </c>
    </row>
    <row r="87" spans="1:35" s="1" customFormat="1" ht="36">
      <c r="A87" s="32"/>
      <c r="B87" s="27"/>
      <c r="C87" s="27"/>
      <c r="D87" s="33"/>
      <c r="E87" s="34"/>
      <c r="F87" s="35"/>
      <c r="G87" s="74"/>
      <c r="H87" s="74"/>
      <c r="I87" s="74"/>
      <c r="J87" s="74"/>
      <c r="K87" s="74"/>
      <c r="L87" s="33"/>
      <c r="M87" s="33"/>
      <c r="N87" s="35"/>
      <c r="O87" s="35"/>
      <c r="P87" s="35"/>
      <c r="Q87" s="35"/>
      <c r="R87" s="23" t="s">
        <v>113</v>
      </c>
      <c r="S87" s="23" t="s">
        <v>114</v>
      </c>
      <c r="T87" s="15">
        <v>1</v>
      </c>
      <c r="U87" s="16" t="s">
        <v>69</v>
      </c>
      <c r="V87" s="17">
        <f t="shared" si="70"/>
        <v>15</v>
      </c>
      <c r="W87" s="51">
        <v>15</v>
      </c>
      <c r="X87" s="51">
        <v>1</v>
      </c>
      <c r="Y87" s="51">
        <v>1</v>
      </c>
      <c r="Z87" s="51">
        <v>36</v>
      </c>
      <c r="AA87" s="51">
        <v>16</v>
      </c>
      <c r="AB87" s="51">
        <f t="shared" si="77"/>
        <v>36</v>
      </c>
      <c r="AC87" s="51">
        <f t="shared" si="78"/>
        <v>540</v>
      </c>
      <c r="AD87" s="50">
        <f t="shared" si="79"/>
        <v>540</v>
      </c>
      <c r="AE87" s="50">
        <f t="shared" si="80"/>
        <v>240</v>
      </c>
      <c r="AF87" s="50">
        <f t="shared" si="81"/>
        <v>300</v>
      </c>
      <c r="AG87" s="50">
        <f t="shared" si="82"/>
        <v>0.06</v>
      </c>
      <c r="AH87" s="18"/>
      <c r="AI87" s="24">
        <f t="shared" si="83"/>
        <v>240</v>
      </c>
    </row>
    <row r="88" spans="1:35" s="1" customFormat="1">
      <c r="A88" s="32"/>
      <c r="B88" s="36" t="s">
        <v>4</v>
      </c>
      <c r="C88" s="36"/>
      <c r="D88" s="37"/>
      <c r="E88" s="37"/>
      <c r="F88" s="37"/>
      <c r="G88" s="38">
        <f t="shared" ref="G88:P88" si="84">SUM(G81:G85)</f>
        <v>88</v>
      </c>
      <c r="H88" s="38">
        <f t="shared" si="84"/>
        <v>10</v>
      </c>
      <c r="I88" s="38">
        <f t="shared" si="84"/>
        <v>20</v>
      </c>
      <c r="J88" s="38">
        <f t="shared" si="84"/>
        <v>180</v>
      </c>
      <c r="K88" s="38">
        <f t="shared" si="84"/>
        <v>80</v>
      </c>
      <c r="L88" s="38">
        <f t="shared" si="84"/>
        <v>720</v>
      </c>
      <c r="M88" s="38">
        <f t="shared" si="84"/>
        <v>12672</v>
      </c>
      <c r="N88" s="38">
        <f t="shared" si="84"/>
        <v>12672</v>
      </c>
      <c r="O88" s="38">
        <f t="shared" si="84"/>
        <v>5632</v>
      </c>
      <c r="P88" s="38">
        <f t="shared" si="84"/>
        <v>7040</v>
      </c>
      <c r="Q88" s="39">
        <f t="shared" ref="Q88" si="85">SUM(Q81:Q85)</f>
        <v>2.21</v>
      </c>
      <c r="R88" s="19" t="s">
        <v>4</v>
      </c>
      <c r="S88" s="19"/>
      <c r="T88" s="20"/>
      <c r="U88" s="20"/>
      <c r="V88" s="20"/>
      <c r="W88" s="53">
        <f>W81+W83+W85+W86</f>
        <v>75</v>
      </c>
      <c r="X88" s="53">
        <f>X81+X83+X85+X86</f>
        <v>6</v>
      </c>
      <c r="Y88" s="53">
        <f t="shared" ref="Y88:AG88" si="86">SUM(Y81:Y87)</f>
        <v>19</v>
      </c>
      <c r="Z88" s="53">
        <f t="shared" si="86"/>
        <v>252</v>
      </c>
      <c r="AA88" s="53">
        <f t="shared" si="86"/>
        <v>112</v>
      </c>
      <c r="AB88" s="53">
        <f t="shared" si="86"/>
        <v>684</v>
      </c>
      <c r="AC88" s="53">
        <f t="shared" si="86"/>
        <v>12960</v>
      </c>
      <c r="AD88" s="53">
        <f t="shared" si="86"/>
        <v>12960</v>
      </c>
      <c r="AE88" s="53">
        <f t="shared" si="86"/>
        <v>5760</v>
      </c>
      <c r="AF88" s="53">
        <f t="shared" si="86"/>
        <v>7200</v>
      </c>
      <c r="AG88" s="54">
        <f t="shared" si="86"/>
        <v>1.56</v>
      </c>
      <c r="AH88" s="21"/>
      <c r="AI88" s="24">
        <f>SUM(AI81:AI87)</f>
        <v>12800</v>
      </c>
    </row>
    <row r="89" spans="1:35" s="1" customFormat="1">
      <c r="A89" s="28" t="s">
        <v>13</v>
      </c>
      <c r="B89" s="29"/>
      <c r="C89" s="29"/>
      <c r="D89" s="40"/>
      <c r="E89" s="40"/>
      <c r="F89" s="40"/>
      <c r="G89" s="40"/>
      <c r="H89" s="40"/>
      <c r="I89" s="40"/>
      <c r="J89" s="40"/>
      <c r="K89" s="40"/>
      <c r="L89" s="40"/>
      <c r="M89" s="33"/>
      <c r="N89" s="41"/>
      <c r="O89" s="35"/>
      <c r="P89" s="35"/>
      <c r="Q89" s="35"/>
      <c r="R89" s="11"/>
      <c r="S89" s="11"/>
      <c r="T89" s="22"/>
      <c r="U89" s="22"/>
      <c r="V89" s="22"/>
      <c r="W89" s="55"/>
      <c r="X89" s="55"/>
      <c r="Y89" s="55"/>
      <c r="Z89" s="55"/>
      <c r="AA89" s="55"/>
      <c r="AB89" s="55"/>
      <c r="AC89" s="51"/>
      <c r="AD89" s="56"/>
      <c r="AE89" s="50"/>
      <c r="AF89" s="50"/>
      <c r="AG89" s="50"/>
      <c r="AH89" s="18"/>
      <c r="AI89" s="24">
        <f t="shared" si="25"/>
        <v>0</v>
      </c>
    </row>
    <row r="90" spans="1:35" s="1" customFormat="1">
      <c r="A90" s="32"/>
      <c r="B90" s="36" t="s">
        <v>7</v>
      </c>
      <c r="C90" s="36"/>
      <c r="D90" s="37"/>
      <c r="E90" s="37"/>
      <c r="F90" s="37"/>
      <c r="G90" s="38">
        <f t="shared" ref="G90:Q90" si="87">G38+G53+G79+G88</f>
        <v>1814</v>
      </c>
      <c r="H90" s="38">
        <f t="shared" si="87"/>
        <v>213</v>
      </c>
      <c r="I90" s="38">
        <f t="shared" si="87"/>
        <v>200</v>
      </c>
      <c r="J90" s="38">
        <f t="shared" si="87"/>
        <v>1692</v>
      </c>
      <c r="K90" s="38">
        <f t="shared" si="87"/>
        <v>752</v>
      </c>
      <c r="L90" s="38">
        <f t="shared" si="87"/>
        <v>7200</v>
      </c>
      <c r="M90" s="38">
        <f t="shared" si="87"/>
        <v>298116</v>
      </c>
      <c r="N90" s="38">
        <f t="shared" si="87"/>
        <v>298116</v>
      </c>
      <c r="O90" s="38">
        <f t="shared" si="87"/>
        <v>132496</v>
      </c>
      <c r="P90" s="38">
        <f t="shared" si="87"/>
        <v>165620</v>
      </c>
      <c r="Q90" s="39">
        <f t="shared" si="87"/>
        <v>50.720000000000006</v>
      </c>
      <c r="R90" s="19" t="s">
        <v>7</v>
      </c>
      <c r="S90" s="19"/>
      <c r="T90" s="20"/>
      <c r="U90" s="20"/>
      <c r="V90" s="20"/>
      <c r="W90" s="53">
        <f>W38+W53+W79+W88</f>
        <v>1753</v>
      </c>
      <c r="X90" s="53">
        <f t="shared" ref="X90:AI90" si="88">X38+X53+X79+X88</f>
        <v>154</v>
      </c>
      <c r="Y90" s="53">
        <f t="shared" si="88"/>
        <v>210</v>
      </c>
      <c r="Z90" s="53">
        <f t="shared" si="88"/>
        <v>2196</v>
      </c>
      <c r="AA90" s="53">
        <f t="shared" si="88"/>
        <v>976</v>
      </c>
      <c r="AB90" s="53">
        <f t="shared" si="88"/>
        <v>7560</v>
      </c>
      <c r="AC90" s="53">
        <f t="shared" si="88"/>
        <v>402300</v>
      </c>
      <c r="AD90" s="53">
        <f t="shared" si="88"/>
        <v>402300</v>
      </c>
      <c r="AE90" s="53">
        <f t="shared" si="88"/>
        <v>178800</v>
      </c>
      <c r="AF90" s="53">
        <f t="shared" si="88"/>
        <v>223500</v>
      </c>
      <c r="AG90" s="54">
        <f>AG38+AG53+AG79+AG88</f>
        <v>54.3</v>
      </c>
      <c r="AH90" s="53">
        <f t="shared" si="88"/>
        <v>0</v>
      </c>
      <c r="AI90" s="53">
        <f t="shared" si="88"/>
        <v>341540</v>
      </c>
    </row>
    <row r="91" spans="1:35" s="1" customFormat="1">
      <c r="A91" s="42"/>
      <c r="B91" s="30" t="s">
        <v>35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1"/>
      <c r="R91" s="2"/>
      <c r="S91" s="2"/>
      <c r="T91" s="2"/>
      <c r="U91" s="2"/>
      <c r="V91" s="2"/>
      <c r="W91" s="57">
        <f>W90-G90</f>
        <v>-61</v>
      </c>
      <c r="X91" s="57">
        <f t="shared" ref="X91:AG91" si="89">X90-H90</f>
        <v>-59</v>
      </c>
      <c r="Y91" s="57">
        <f t="shared" si="89"/>
        <v>10</v>
      </c>
      <c r="Z91" s="57">
        <f t="shared" si="89"/>
        <v>504</v>
      </c>
      <c r="AA91" s="57">
        <f t="shared" si="89"/>
        <v>224</v>
      </c>
      <c r="AB91" s="57">
        <f t="shared" si="89"/>
        <v>360</v>
      </c>
      <c r="AC91" s="57">
        <f t="shared" si="89"/>
        <v>104184</v>
      </c>
      <c r="AD91" s="57">
        <f t="shared" si="89"/>
        <v>104184</v>
      </c>
      <c r="AE91" s="57">
        <f t="shared" si="89"/>
        <v>46304</v>
      </c>
      <c r="AF91" s="57">
        <f t="shared" si="89"/>
        <v>57880</v>
      </c>
      <c r="AG91" s="57">
        <f t="shared" si="89"/>
        <v>3.5799999999999912</v>
      </c>
      <c r="AH91" s="2"/>
      <c r="AI91" s="24">
        <f>AI90-AH90</f>
        <v>341540</v>
      </c>
    </row>
    <row r="92" spans="1:35" s="1" customFormat="1">
      <c r="A92" s="42"/>
      <c r="B92" s="43" t="s">
        <v>33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4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</row>
    <row r="93" spans="1:35" s="1" customFormat="1">
      <c r="O93" s="5"/>
      <c r="P93" s="5"/>
      <c r="R93" s="79"/>
      <c r="S93" s="58" t="s">
        <v>144</v>
      </c>
      <c r="T93" s="58"/>
      <c r="U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</sheetData>
  <mergeCells count="33">
    <mergeCell ref="D2:D3"/>
    <mergeCell ref="AD2:AF2"/>
    <mergeCell ref="V2:V3"/>
    <mergeCell ref="F2:F3"/>
    <mergeCell ref="G2:G3"/>
    <mergeCell ref="A1:Q1"/>
    <mergeCell ref="N2:P2"/>
    <mergeCell ref="Q2:Q3"/>
    <mergeCell ref="H2:H3"/>
    <mergeCell ref="I2:I3"/>
    <mergeCell ref="J2:J3"/>
    <mergeCell ref="K2:K3"/>
    <mergeCell ref="L2:L3"/>
    <mergeCell ref="M2:M3"/>
    <mergeCell ref="A2:A3"/>
    <mergeCell ref="B2:B3"/>
    <mergeCell ref="C2:C3"/>
    <mergeCell ref="AG2:AG3"/>
    <mergeCell ref="E2:E3"/>
    <mergeCell ref="R1:AI1"/>
    <mergeCell ref="AI2:AI3"/>
    <mergeCell ref="AH2:AH3"/>
    <mergeCell ref="W2:W3"/>
    <mergeCell ref="X2:X3"/>
    <mergeCell ref="Y2:Y3"/>
    <mergeCell ref="Z2:Z3"/>
    <mergeCell ref="AA2:AA3"/>
    <mergeCell ref="R2:R3"/>
    <mergeCell ref="S2:S3"/>
    <mergeCell ref="T2:T3"/>
    <mergeCell ref="U2:U3"/>
    <mergeCell ref="AB2:AB3"/>
    <mergeCell ref="AC2:AC3"/>
  </mergeCells>
  <pageMargins left="0.7" right="0.7" top="0.75" bottom="0.75" header="0.3" footer="0.3"/>
  <pageSetup paperSize="9" scale="48" orientation="landscape" r:id="rId1"/>
  <rowBreaks count="1" manualBreakCount="1">
    <brk id="53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tabSelected="1" view="pageBreakPreview" zoomScale="60" zoomScaleNormal="100" workbookViewId="0">
      <selection activeCell="W25" sqref="W25"/>
    </sheetView>
  </sheetViews>
  <sheetFormatPr defaultRowHeight="15"/>
  <cols>
    <col min="1" max="1" width="3.28515625" customWidth="1"/>
    <col min="2" max="2" width="16.85546875" customWidth="1"/>
    <col min="3" max="3" width="6.7109375" customWidth="1"/>
    <col min="4" max="4" width="6" customWidth="1"/>
    <col min="5" max="5" width="7.140625" customWidth="1"/>
    <col min="6" max="6" width="6.5703125" customWidth="1"/>
    <col min="7" max="7" width="6.42578125" customWidth="1"/>
    <col min="8" max="8" width="6.85546875" customWidth="1"/>
    <col min="9" max="9" width="6.42578125" customWidth="1"/>
    <col min="10" max="10" width="7.28515625" customWidth="1"/>
    <col min="11" max="11" width="6" customWidth="1"/>
    <col min="12" max="12" width="6.42578125" customWidth="1"/>
    <col min="13" max="13" width="6.7109375" customWidth="1"/>
    <col min="14" max="14" width="7.7109375" customWidth="1"/>
    <col min="15" max="15" width="8.140625" customWidth="1"/>
    <col min="16" max="16" width="8" customWidth="1"/>
    <col min="17" max="17" width="5.85546875" customWidth="1"/>
    <col min="19" max="19" width="7.42578125" customWidth="1"/>
    <col min="20" max="20" width="5.42578125" customWidth="1"/>
    <col min="21" max="21" width="7.28515625" customWidth="1"/>
    <col min="22" max="22" width="8" style="59" customWidth="1"/>
    <col min="23" max="23" width="6.85546875" style="59" customWidth="1"/>
    <col min="24" max="24" width="9.140625" style="59"/>
    <col min="25" max="25" width="8.140625" style="59" customWidth="1"/>
    <col min="26" max="26" width="7.5703125" style="59" customWidth="1"/>
    <col min="27" max="32" width="9.140625" style="59"/>
    <col min="33" max="33" width="7.28515625" style="59" customWidth="1"/>
  </cols>
  <sheetData>
    <row r="1" spans="1:33" s="1" customFormat="1" ht="16.5" customHeight="1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 t="s">
        <v>36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3" customFormat="1" ht="57" customHeight="1">
      <c r="A2" s="102" t="s">
        <v>0</v>
      </c>
      <c r="B2" s="102" t="s">
        <v>1</v>
      </c>
      <c r="C2" s="102" t="s">
        <v>8</v>
      </c>
      <c r="D2" s="102" t="s">
        <v>22</v>
      </c>
      <c r="E2" s="102" t="s">
        <v>9</v>
      </c>
      <c r="F2" s="102" t="s">
        <v>6</v>
      </c>
      <c r="G2" s="89" t="s">
        <v>17</v>
      </c>
      <c r="H2" s="89" t="s">
        <v>2</v>
      </c>
      <c r="I2" s="89" t="s">
        <v>20</v>
      </c>
      <c r="J2" s="89" t="s">
        <v>18</v>
      </c>
      <c r="K2" s="89" t="s">
        <v>19</v>
      </c>
      <c r="L2" s="89" t="s">
        <v>21</v>
      </c>
      <c r="M2" s="89" t="s">
        <v>11</v>
      </c>
      <c r="N2" s="97" t="s">
        <v>23</v>
      </c>
      <c r="O2" s="98"/>
      <c r="P2" s="99"/>
      <c r="Q2" s="91" t="s">
        <v>15</v>
      </c>
      <c r="R2" s="93" t="s">
        <v>1</v>
      </c>
      <c r="S2" s="93" t="s">
        <v>8</v>
      </c>
      <c r="T2" s="93" t="s">
        <v>22</v>
      </c>
      <c r="U2" s="93" t="s">
        <v>9</v>
      </c>
      <c r="V2" s="113" t="s">
        <v>6</v>
      </c>
      <c r="W2" s="108" t="s">
        <v>17</v>
      </c>
      <c r="X2" s="108" t="s">
        <v>2</v>
      </c>
      <c r="Y2" s="108" t="s">
        <v>20</v>
      </c>
      <c r="Z2" s="108" t="s">
        <v>18</v>
      </c>
      <c r="AA2" s="108" t="s">
        <v>19</v>
      </c>
      <c r="AB2" s="108" t="s">
        <v>21</v>
      </c>
      <c r="AC2" s="108" t="s">
        <v>11</v>
      </c>
      <c r="AD2" s="110" t="s">
        <v>23</v>
      </c>
      <c r="AE2" s="111"/>
      <c r="AF2" s="112"/>
      <c r="AG2" s="105" t="s">
        <v>15</v>
      </c>
    </row>
    <row r="3" spans="1:33" s="4" customFormat="1" ht="67.5" customHeight="1">
      <c r="A3" s="103"/>
      <c r="B3" s="103"/>
      <c r="C3" s="104"/>
      <c r="D3" s="103"/>
      <c r="E3" s="103"/>
      <c r="F3" s="103"/>
      <c r="G3" s="90"/>
      <c r="H3" s="90"/>
      <c r="I3" s="90"/>
      <c r="J3" s="90"/>
      <c r="K3" s="90"/>
      <c r="L3" s="90"/>
      <c r="M3" s="90"/>
      <c r="N3" s="27" t="s">
        <v>12</v>
      </c>
      <c r="O3" s="27" t="s">
        <v>10</v>
      </c>
      <c r="P3" s="27" t="s">
        <v>14</v>
      </c>
      <c r="Q3" s="92"/>
      <c r="R3" s="94"/>
      <c r="S3" s="94"/>
      <c r="T3" s="94"/>
      <c r="U3" s="94"/>
      <c r="V3" s="114"/>
      <c r="W3" s="109"/>
      <c r="X3" s="109"/>
      <c r="Y3" s="109"/>
      <c r="Z3" s="109"/>
      <c r="AA3" s="109"/>
      <c r="AB3" s="109"/>
      <c r="AC3" s="109"/>
      <c r="AD3" s="45" t="s">
        <v>12</v>
      </c>
      <c r="AE3" s="45" t="s">
        <v>10</v>
      </c>
      <c r="AF3" s="45" t="s">
        <v>14</v>
      </c>
      <c r="AG3" s="106"/>
    </row>
    <row r="4" spans="1:33" s="1" customFormat="1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0"/>
      <c r="Q4" s="31"/>
      <c r="R4" s="11"/>
      <c r="S4" s="11"/>
      <c r="T4" s="11"/>
      <c r="U4" s="11"/>
      <c r="V4" s="46"/>
      <c r="W4" s="46"/>
      <c r="X4" s="46"/>
      <c r="Y4" s="46"/>
      <c r="Z4" s="46"/>
      <c r="AA4" s="46"/>
      <c r="AB4" s="46"/>
      <c r="AC4" s="46"/>
      <c r="AD4" s="47"/>
      <c r="AE4" s="47"/>
      <c r="AF4" s="47"/>
      <c r="AG4" s="48"/>
    </row>
    <row r="5" spans="1:33" s="1" customFormat="1">
      <c r="A5" s="32">
        <v>1</v>
      </c>
      <c r="B5" s="32" t="s">
        <v>133</v>
      </c>
      <c r="C5" s="30" t="s">
        <v>53</v>
      </c>
      <c r="D5" s="33">
        <v>1</v>
      </c>
      <c r="E5" s="34" t="s">
        <v>24</v>
      </c>
      <c r="F5" s="35">
        <f t="shared" ref="F5" si="0">G5/H5</f>
        <v>10</v>
      </c>
      <c r="G5" s="33">
        <v>10</v>
      </c>
      <c r="H5" s="33">
        <v>1</v>
      </c>
      <c r="I5" s="33">
        <v>4</v>
      </c>
      <c r="J5" s="33">
        <v>28</v>
      </c>
      <c r="K5" s="33">
        <v>12</v>
      </c>
      <c r="L5" s="33">
        <f>J5*I5</f>
        <v>112</v>
      </c>
      <c r="M5" s="33">
        <f>G5*L5</f>
        <v>1120</v>
      </c>
      <c r="N5" s="35">
        <f>O5+P5</f>
        <v>1120</v>
      </c>
      <c r="O5" s="35">
        <f>G5*I5*K5</f>
        <v>480</v>
      </c>
      <c r="P5" s="35">
        <f>G5*I5*(J5-K5)</f>
        <v>640</v>
      </c>
      <c r="Q5" s="35">
        <f>ROUND(H5*I5/18,2)</f>
        <v>0.22</v>
      </c>
      <c r="R5" s="13"/>
      <c r="S5" s="14"/>
      <c r="T5" s="15">
        <v>1</v>
      </c>
      <c r="U5" s="16" t="s">
        <v>24</v>
      </c>
      <c r="V5" s="50" t="e">
        <f t="shared" ref="V5" si="1">W5/X5</f>
        <v>#DIV/0!</v>
      </c>
      <c r="W5" s="51">
        <v>0</v>
      </c>
      <c r="X5" s="51">
        <v>0</v>
      </c>
      <c r="Y5" s="51">
        <v>3</v>
      </c>
      <c r="Z5" s="51">
        <v>36</v>
      </c>
      <c r="AA5" s="51">
        <v>16</v>
      </c>
      <c r="AB5" s="51">
        <f>Z5*Y5</f>
        <v>108</v>
      </c>
      <c r="AC5" s="51">
        <f>W5*AB5</f>
        <v>0</v>
      </c>
      <c r="AD5" s="50">
        <f>AE5+AF5</f>
        <v>0</v>
      </c>
      <c r="AE5" s="50">
        <f>W5*Y5*AA5</f>
        <v>0</v>
      </c>
      <c r="AF5" s="50">
        <f>W5*Y5*(Z5-AA5)</f>
        <v>0</v>
      </c>
      <c r="AG5" s="50">
        <f>ROUND(X5*Y5/18,2)</f>
        <v>0</v>
      </c>
    </row>
    <row r="6" spans="1:33" s="1" customFormat="1">
      <c r="A6" s="32"/>
      <c r="B6" s="32"/>
      <c r="C6" s="30"/>
      <c r="D6" s="33"/>
      <c r="E6" s="34"/>
      <c r="F6" s="35"/>
      <c r="G6" s="33"/>
      <c r="H6" s="33"/>
      <c r="I6" s="33"/>
      <c r="J6" s="33"/>
      <c r="K6" s="33"/>
      <c r="L6" s="33"/>
      <c r="M6" s="33"/>
      <c r="N6" s="35"/>
      <c r="O6" s="35"/>
      <c r="P6" s="35">
        <f>G6*I6*(J6-K6)</f>
        <v>0</v>
      </c>
      <c r="Q6" s="35">
        <f>ROUND(H6*I6/18,2)</f>
        <v>0</v>
      </c>
      <c r="R6" s="13"/>
      <c r="S6" s="14"/>
      <c r="T6" s="15"/>
      <c r="U6" s="16"/>
      <c r="V6" s="50"/>
      <c r="W6" s="51"/>
      <c r="X6" s="51"/>
      <c r="Y6" s="51"/>
      <c r="Z6" s="51"/>
      <c r="AA6" s="51"/>
      <c r="AB6" s="51"/>
      <c r="AC6" s="51"/>
      <c r="AD6" s="50"/>
      <c r="AE6" s="50"/>
      <c r="AF6" s="50">
        <f>W6*Y6*(Z6-AA6)</f>
        <v>0</v>
      </c>
      <c r="AG6" s="50">
        <f>ROUND(X6*Y6/18,2)</f>
        <v>0</v>
      </c>
    </row>
    <row r="7" spans="1:33" s="1" customFormat="1">
      <c r="A7" s="32"/>
      <c r="B7" s="36" t="s">
        <v>4</v>
      </c>
      <c r="C7" s="36"/>
      <c r="D7" s="37"/>
      <c r="E7" s="37"/>
      <c r="F7" s="37"/>
      <c r="G7" s="38">
        <f>SUM(G5:G6)</f>
        <v>10</v>
      </c>
      <c r="H7" s="38">
        <f t="shared" ref="H7:P7" si="2">SUM(H5:H6)</f>
        <v>1</v>
      </c>
      <c r="I7" s="38">
        <f t="shared" si="2"/>
        <v>4</v>
      </c>
      <c r="J7" s="38">
        <f t="shared" si="2"/>
        <v>28</v>
      </c>
      <c r="K7" s="38">
        <f t="shared" si="2"/>
        <v>12</v>
      </c>
      <c r="L7" s="38">
        <f t="shared" si="2"/>
        <v>112</v>
      </c>
      <c r="M7" s="38">
        <f t="shared" si="2"/>
        <v>1120</v>
      </c>
      <c r="N7" s="38">
        <f t="shared" si="2"/>
        <v>1120</v>
      </c>
      <c r="O7" s="38">
        <f t="shared" si="2"/>
        <v>480</v>
      </c>
      <c r="P7" s="38">
        <f t="shared" si="2"/>
        <v>640</v>
      </c>
      <c r="Q7" s="39">
        <f>SUM(Q5:Q6)</f>
        <v>0.22</v>
      </c>
      <c r="R7" s="19" t="s">
        <v>4</v>
      </c>
      <c r="S7" s="19"/>
      <c r="T7" s="20"/>
      <c r="U7" s="20"/>
      <c r="V7" s="52"/>
      <c r="W7" s="53">
        <f>SUM(W5:W6)</f>
        <v>0</v>
      </c>
      <c r="X7" s="53">
        <f t="shared" ref="X7:AF7" si="3">SUM(X5:X6)</f>
        <v>0</v>
      </c>
      <c r="Y7" s="53">
        <f t="shared" si="3"/>
        <v>3</v>
      </c>
      <c r="Z7" s="53">
        <f t="shared" si="3"/>
        <v>36</v>
      </c>
      <c r="AA7" s="53">
        <f t="shared" si="3"/>
        <v>16</v>
      </c>
      <c r="AB7" s="53">
        <f t="shared" si="3"/>
        <v>108</v>
      </c>
      <c r="AC7" s="53">
        <f t="shared" si="3"/>
        <v>0</v>
      </c>
      <c r="AD7" s="53">
        <f t="shared" si="3"/>
        <v>0</v>
      </c>
      <c r="AE7" s="53">
        <f t="shared" si="3"/>
        <v>0</v>
      </c>
      <c r="AF7" s="53">
        <f t="shared" si="3"/>
        <v>0</v>
      </c>
      <c r="AG7" s="54">
        <f>SUM(AG5:AG6)</f>
        <v>0</v>
      </c>
    </row>
    <row r="8" spans="1:33" s="1" customFormat="1">
      <c r="A8" s="28" t="s">
        <v>31</v>
      </c>
      <c r="B8" s="29"/>
      <c r="C8" s="29"/>
      <c r="D8" s="40"/>
      <c r="E8" s="40"/>
      <c r="F8" s="40"/>
      <c r="G8" s="40"/>
      <c r="H8" s="40"/>
      <c r="I8" s="40"/>
      <c r="J8" s="40"/>
      <c r="K8" s="40"/>
      <c r="L8" s="40"/>
      <c r="M8" s="33"/>
      <c r="N8" s="41"/>
      <c r="O8" s="35"/>
      <c r="P8" s="35"/>
      <c r="Q8" s="35"/>
      <c r="R8" s="11"/>
      <c r="S8" s="11"/>
      <c r="T8" s="22"/>
      <c r="U8" s="22"/>
      <c r="V8" s="55"/>
      <c r="W8" s="55"/>
      <c r="X8" s="55"/>
      <c r="Y8" s="55"/>
      <c r="Z8" s="55"/>
      <c r="AA8" s="55"/>
      <c r="AB8" s="55"/>
      <c r="AC8" s="51"/>
      <c r="AD8" s="56"/>
      <c r="AE8" s="50"/>
      <c r="AF8" s="50"/>
      <c r="AG8" s="50"/>
    </row>
    <row r="9" spans="1:33" s="1" customFormat="1">
      <c r="A9" s="32">
        <v>1</v>
      </c>
      <c r="B9" s="32" t="s">
        <v>134</v>
      </c>
      <c r="C9" s="30" t="s">
        <v>135</v>
      </c>
      <c r="D9" s="33">
        <v>1</v>
      </c>
      <c r="E9" s="34" t="s">
        <v>54</v>
      </c>
      <c r="F9" s="35">
        <f>G9/H9</f>
        <v>10</v>
      </c>
      <c r="G9" s="33">
        <v>30</v>
      </c>
      <c r="H9" s="33">
        <v>3</v>
      </c>
      <c r="I9" s="33">
        <v>3</v>
      </c>
      <c r="J9" s="33">
        <v>28</v>
      </c>
      <c r="K9" s="33">
        <v>12</v>
      </c>
      <c r="L9" s="33">
        <f>J9*I9</f>
        <v>84</v>
      </c>
      <c r="M9" s="33">
        <f>G9*L9</f>
        <v>2520</v>
      </c>
      <c r="N9" s="35">
        <f>O9+P9</f>
        <v>2520</v>
      </c>
      <c r="O9" s="35">
        <f>G9*I9*K9</f>
        <v>1080</v>
      </c>
      <c r="P9" s="35">
        <f>G9*I9*(J9-K9)</f>
        <v>1440</v>
      </c>
      <c r="Q9" s="35">
        <f>ROUND(H9*I9/18,2)</f>
        <v>0.5</v>
      </c>
      <c r="R9" s="13" t="str">
        <f>B9</f>
        <v>Умный досуг (1 модуль)</v>
      </c>
      <c r="S9" s="14" t="s">
        <v>147</v>
      </c>
      <c r="T9" s="15">
        <v>1</v>
      </c>
      <c r="U9" s="16" t="s">
        <v>149</v>
      </c>
      <c r="V9" s="50">
        <f>W9/X9</f>
        <v>10</v>
      </c>
      <c r="W9" s="51">
        <v>30</v>
      </c>
      <c r="X9" s="51">
        <v>3</v>
      </c>
      <c r="Y9" s="51">
        <v>3</v>
      </c>
      <c r="Z9" s="51">
        <v>36</v>
      </c>
      <c r="AA9" s="51">
        <v>16</v>
      </c>
      <c r="AB9" s="51">
        <f>Z9*Y9</f>
        <v>108</v>
      </c>
      <c r="AC9" s="51">
        <f>W9*AB9</f>
        <v>3240</v>
      </c>
      <c r="AD9" s="50">
        <f>AE9+AF9</f>
        <v>3240</v>
      </c>
      <c r="AE9" s="50">
        <f>W9*Y9*AA9</f>
        <v>1440</v>
      </c>
      <c r="AF9" s="50">
        <f>W9*Y9*(Z9-AA9)</f>
        <v>1800</v>
      </c>
      <c r="AG9" s="50">
        <f>ROUND(X9*Y9/18,2)</f>
        <v>0.5</v>
      </c>
    </row>
    <row r="10" spans="1:33" s="1" customFormat="1">
      <c r="A10" s="32">
        <v>2</v>
      </c>
      <c r="B10" s="32" t="s">
        <v>136</v>
      </c>
      <c r="C10" s="30" t="s">
        <v>135</v>
      </c>
      <c r="D10" s="33">
        <v>1</v>
      </c>
      <c r="E10" s="34" t="s">
        <v>54</v>
      </c>
      <c r="F10" s="35">
        <f t="shared" ref="F10:F11" si="4">G10/H10</f>
        <v>12</v>
      </c>
      <c r="G10" s="33">
        <v>12</v>
      </c>
      <c r="H10" s="33">
        <v>1</v>
      </c>
      <c r="I10" s="33">
        <v>3</v>
      </c>
      <c r="J10" s="33">
        <v>28</v>
      </c>
      <c r="K10" s="33">
        <v>12</v>
      </c>
      <c r="L10" s="33">
        <f t="shared" ref="L10:L11" si="5">J10*I10</f>
        <v>84</v>
      </c>
      <c r="M10" s="33">
        <f t="shared" ref="M10:M11" si="6">G10*L10</f>
        <v>1008</v>
      </c>
      <c r="N10" s="35">
        <f t="shared" ref="N10:N11" si="7">O10+P10</f>
        <v>1008</v>
      </c>
      <c r="O10" s="35">
        <f t="shared" ref="O10:O11" si="8">G10*I10*K10</f>
        <v>432</v>
      </c>
      <c r="P10" s="35">
        <f t="shared" ref="P10:P11" si="9">G10*I10*(J10-K10)</f>
        <v>576</v>
      </c>
      <c r="Q10" s="35">
        <f t="shared" ref="Q10:Q11" si="10">ROUND(H10*I10/18,2)</f>
        <v>0.17</v>
      </c>
      <c r="R10" s="13" t="str">
        <f>B10</f>
        <v>Умный досуг (2 модуль)</v>
      </c>
      <c r="S10" s="14" t="s">
        <v>148</v>
      </c>
      <c r="T10" s="15">
        <v>1</v>
      </c>
      <c r="U10" s="16" t="s">
        <v>149</v>
      </c>
      <c r="V10" s="50">
        <f>W10/X10</f>
        <v>10</v>
      </c>
      <c r="W10" s="51">
        <v>10</v>
      </c>
      <c r="X10" s="51">
        <v>1</v>
      </c>
      <c r="Y10" s="51">
        <v>6</v>
      </c>
      <c r="Z10" s="51">
        <v>36</v>
      </c>
      <c r="AA10" s="51">
        <v>16</v>
      </c>
      <c r="AB10" s="51">
        <f>Z10*Y10</f>
        <v>216</v>
      </c>
      <c r="AC10" s="51">
        <f>W10*AB10</f>
        <v>2160</v>
      </c>
      <c r="AD10" s="50">
        <f>AE10+AF10</f>
        <v>2160</v>
      </c>
      <c r="AE10" s="50">
        <f>W10*Y10*AA10</f>
        <v>960</v>
      </c>
      <c r="AF10" s="50">
        <f>W10*Y10*(Z10-AA10)</f>
        <v>1200</v>
      </c>
      <c r="AG10" s="50">
        <f>ROUND(X10*Y10/18,2)</f>
        <v>0.33</v>
      </c>
    </row>
    <row r="11" spans="1:33" s="1" customFormat="1">
      <c r="A11" s="32">
        <v>3</v>
      </c>
      <c r="B11" s="32" t="s">
        <v>137</v>
      </c>
      <c r="C11" s="30" t="s">
        <v>138</v>
      </c>
      <c r="D11" s="33">
        <v>1</v>
      </c>
      <c r="E11" s="34" t="s">
        <v>54</v>
      </c>
      <c r="F11" s="35">
        <f t="shared" si="4"/>
        <v>2</v>
      </c>
      <c r="G11" s="33">
        <v>6</v>
      </c>
      <c r="H11" s="33">
        <v>3</v>
      </c>
      <c r="I11" s="33">
        <v>2</v>
      </c>
      <c r="J11" s="33">
        <v>28</v>
      </c>
      <c r="K11" s="33">
        <v>12</v>
      </c>
      <c r="L11" s="33">
        <f t="shared" si="5"/>
        <v>56</v>
      </c>
      <c r="M11" s="33">
        <f t="shared" si="6"/>
        <v>336</v>
      </c>
      <c r="N11" s="35">
        <f t="shared" si="7"/>
        <v>336</v>
      </c>
      <c r="O11" s="35">
        <f t="shared" si="8"/>
        <v>144</v>
      </c>
      <c r="P11" s="35">
        <f t="shared" si="9"/>
        <v>192</v>
      </c>
      <c r="Q11" s="35">
        <f t="shared" si="10"/>
        <v>0.33</v>
      </c>
      <c r="R11" s="13" t="s">
        <v>137</v>
      </c>
      <c r="S11" s="14" t="s">
        <v>138</v>
      </c>
      <c r="T11" s="15">
        <v>1</v>
      </c>
      <c r="U11" s="16" t="s">
        <v>150</v>
      </c>
      <c r="V11" s="50">
        <f>W11/X11</f>
        <v>3</v>
      </c>
      <c r="W11" s="51">
        <v>12</v>
      </c>
      <c r="X11" s="51">
        <v>4</v>
      </c>
      <c r="Y11" s="51">
        <v>2</v>
      </c>
      <c r="Z11" s="51">
        <v>36</v>
      </c>
      <c r="AA11" s="51">
        <v>16</v>
      </c>
      <c r="AB11" s="51">
        <f>Z11*Y11</f>
        <v>72</v>
      </c>
      <c r="AC11" s="51">
        <f>W11*AB11</f>
        <v>864</v>
      </c>
      <c r="AD11" s="50">
        <f>AE11+AF11</f>
        <v>864</v>
      </c>
      <c r="AE11" s="50">
        <f>W11*Y11*AA11</f>
        <v>384</v>
      </c>
      <c r="AF11" s="50">
        <f>W11*Y11*(Z11-AA11)</f>
        <v>480</v>
      </c>
      <c r="AG11" s="50">
        <f>ROUND(X11*Y11/18,2)</f>
        <v>0.44</v>
      </c>
    </row>
    <row r="12" spans="1:33" s="1" customFormat="1">
      <c r="A12" s="32"/>
      <c r="B12" s="36" t="s">
        <v>4</v>
      </c>
      <c r="C12" s="36"/>
      <c r="D12" s="37"/>
      <c r="E12" s="37"/>
      <c r="F12" s="37"/>
      <c r="G12" s="38">
        <f>SUM(G9:G11)</f>
        <v>48</v>
      </c>
      <c r="H12" s="38">
        <f t="shared" ref="H12:Q12" si="11">SUM(H9:H11)</f>
        <v>7</v>
      </c>
      <c r="I12" s="38">
        <f t="shared" si="11"/>
        <v>8</v>
      </c>
      <c r="J12" s="38">
        <f t="shared" si="11"/>
        <v>84</v>
      </c>
      <c r="K12" s="38">
        <f t="shared" si="11"/>
        <v>36</v>
      </c>
      <c r="L12" s="38">
        <f t="shared" si="11"/>
        <v>224</v>
      </c>
      <c r="M12" s="38">
        <f t="shared" si="11"/>
        <v>3864</v>
      </c>
      <c r="N12" s="38">
        <f t="shared" si="11"/>
        <v>3864</v>
      </c>
      <c r="O12" s="38">
        <f t="shared" si="11"/>
        <v>1656</v>
      </c>
      <c r="P12" s="38">
        <f t="shared" si="11"/>
        <v>2208</v>
      </c>
      <c r="Q12" s="38">
        <f t="shared" si="11"/>
        <v>1</v>
      </c>
      <c r="R12" s="19" t="s">
        <v>4</v>
      </c>
      <c r="S12" s="19"/>
      <c r="T12" s="20"/>
      <c r="U12" s="20"/>
      <c r="V12" s="52"/>
      <c r="W12" s="53">
        <f t="shared" ref="W12:AF12" si="12">SUM(W9:W11)</f>
        <v>52</v>
      </c>
      <c r="X12" s="53">
        <f t="shared" si="12"/>
        <v>8</v>
      </c>
      <c r="Y12" s="53">
        <f t="shared" si="12"/>
        <v>11</v>
      </c>
      <c r="Z12" s="53">
        <f t="shared" si="12"/>
        <v>108</v>
      </c>
      <c r="AA12" s="53">
        <f t="shared" si="12"/>
        <v>48</v>
      </c>
      <c r="AB12" s="53">
        <f t="shared" si="12"/>
        <v>396</v>
      </c>
      <c r="AC12" s="53">
        <f t="shared" si="12"/>
        <v>6264</v>
      </c>
      <c r="AD12" s="53">
        <f t="shared" si="12"/>
        <v>6264</v>
      </c>
      <c r="AE12" s="53">
        <f t="shared" si="12"/>
        <v>2784</v>
      </c>
      <c r="AF12" s="53">
        <f t="shared" si="12"/>
        <v>3480</v>
      </c>
      <c r="AG12" s="54">
        <f t="shared" ref="AG12" si="13">SUM(AG9:AG11)</f>
        <v>1.27</v>
      </c>
    </row>
    <row r="13" spans="1:33" s="1" customFormat="1">
      <c r="A13" s="28" t="s">
        <v>5</v>
      </c>
      <c r="B13" s="29"/>
      <c r="C13" s="29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41"/>
      <c r="O13" s="35"/>
      <c r="P13" s="35"/>
      <c r="Q13" s="35"/>
      <c r="R13" s="11"/>
      <c r="S13" s="11"/>
      <c r="T13" s="22"/>
      <c r="U13" s="22"/>
      <c r="V13" s="55"/>
      <c r="W13" s="55"/>
      <c r="X13" s="55"/>
      <c r="Y13" s="55"/>
      <c r="Z13" s="55"/>
      <c r="AA13" s="55"/>
      <c r="AB13" s="55"/>
      <c r="AC13" s="51"/>
      <c r="AD13" s="56"/>
      <c r="AE13" s="50"/>
      <c r="AF13" s="50"/>
      <c r="AG13" s="50"/>
    </row>
    <row r="14" spans="1:33" s="1" customFormat="1">
      <c r="A14" s="32"/>
      <c r="B14" s="32"/>
      <c r="C14" s="30"/>
      <c r="D14" s="33"/>
      <c r="E14" s="34"/>
      <c r="F14" s="35"/>
      <c r="G14" s="33"/>
      <c r="H14" s="33"/>
      <c r="I14" s="33"/>
      <c r="J14" s="33"/>
      <c r="K14" s="33"/>
      <c r="L14" s="33"/>
      <c r="M14" s="33"/>
      <c r="N14" s="35"/>
      <c r="O14" s="35"/>
      <c r="P14" s="35"/>
      <c r="Q14" s="35"/>
      <c r="R14" s="13"/>
      <c r="S14" s="14"/>
      <c r="T14" s="15">
        <v>1</v>
      </c>
      <c r="U14" s="16" t="s">
        <v>25</v>
      </c>
      <c r="V14" s="50" t="e">
        <f>W14/X14</f>
        <v>#DIV/0!</v>
      </c>
      <c r="W14" s="51">
        <v>0</v>
      </c>
      <c r="X14" s="51">
        <v>0</v>
      </c>
      <c r="Y14" s="51">
        <v>3</v>
      </c>
      <c r="Z14" s="51">
        <v>36</v>
      </c>
      <c r="AA14" s="51">
        <v>16</v>
      </c>
      <c r="AB14" s="51">
        <f>Z14*Y14</f>
        <v>108</v>
      </c>
      <c r="AC14" s="51">
        <f>W14*AB14</f>
        <v>0</v>
      </c>
      <c r="AD14" s="50">
        <f>AE14+AF14</f>
        <v>0</v>
      </c>
      <c r="AE14" s="50">
        <f>W14*Y14*AA14</f>
        <v>0</v>
      </c>
      <c r="AF14" s="50">
        <f>W14*Y14*(Z14-AA14)</f>
        <v>0</v>
      </c>
      <c r="AG14" s="50">
        <f>ROUND(X14*Y14/18,2)</f>
        <v>0</v>
      </c>
    </row>
    <row r="15" spans="1:33" s="1" customFormat="1">
      <c r="A15" s="32"/>
      <c r="B15" s="32"/>
      <c r="C15" s="30"/>
      <c r="D15" s="33"/>
      <c r="E15" s="34"/>
      <c r="F15" s="35"/>
      <c r="G15" s="33"/>
      <c r="H15" s="33"/>
      <c r="I15" s="33"/>
      <c r="J15" s="33"/>
      <c r="K15" s="33"/>
      <c r="L15" s="33"/>
      <c r="M15" s="33"/>
      <c r="N15" s="35"/>
      <c r="O15" s="35"/>
      <c r="P15" s="35"/>
      <c r="Q15" s="35"/>
      <c r="R15" s="13"/>
      <c r="S15" s="14"/>
      <c r="T15" s="15"/>
      <c r="U15" s="16"/>
      <c r="V15" s="50"/>
      <c r="W15" s="51"/>
      <c r="X15" s="51"/>
      <c r="Y15" s="51"/>
      <c r="Z15" s="51"/>
      <c r="AA15" s="51"/>
      <c r="AB15" s="51"/>
      <c r="AC15" s="51"/>
      <c r="AD15" s="50"/>
      <c r="AE15" s="50"/>
      <c r="AF15" s="50">
        <f>W15*Y15*(Z15-AA15)</f>
        <v>0</v>
      </c>
      <c r="AG15" s="50">
        <f>ROUND(X15*Y15/18,2)</f>
        <v>0</v>
      </c>
    </row>
    <row r="16" spans="1:33" s="1" customFormat="1">
      <c r="A16" s="32"/>
      <c r="B16" s="36" t="s">
        <v>4</v>
      </c>
      <c r="C16" s="36"/>
      <c r="D16" s="37"/>
      <c r="E16" s="37"/>
      <c r="F16" s="35"/>
      <c r="G16" s="38">
        <f t="shared" ref="G16:P16" si="14">SUM(G14:G15)</f>
        <v>0</v>
      </c>
      <c r="H16" s="38">
        <f t="shared" si="14"/>
        <v>0</v>
      </c>
      <c r="I16" s="38">
        <f t="shared" si="14"/>
        <v>0</v>
      </c>
      <c r="J16" s="38">
        <f t="shared" si="14"/>
        <v>0</v>
      </c>
      <c r="K16" s="38">
        <f t="shared" si="14"/>
        <v>0</v>
      </c>
      <c r="L16" s="38">
        <f t="shared" si="14"/>
        <v>0</v>
      </c>
      <c r="M16" s="38">
        <f t="shared" si="14"/>
        <v>0</v>
      </c>
      <c r="N16" s="38">
        <f t="shared" si="14"/>
        <v>0</v>
      </c>
      <c r="O16" s="38">
        <f t="shared" si="14"/>
        <v>0</v>
      </c>
      <c r="P16" s="38">
        <f t="shared" si="14"/>
        <v>0</v>
      </c>
      <c r="Q16" s="39">
        <f t="shared" ref="Q16" si="15">SUM(Q14:Q15)</f>
        <v>0</v>
      </c>
      <c r="R16" s="19" t="s">
        <v>4</v>
      </c>
      <c r="S16" s="19"/>
      <c r="T16" s="20"/>
      <c r="U16" s="20"/>
      <c r="V16" s="50" t="e">
        <f t="shared" ref="V16" si="16">W16/X16</f>
        <v>#DIV/0!</v>
      </c>
      <c r="W16" s="53">
        <f t="shared" ref="W16:AF16" si="17">SUM(W14:W15)</f>
        <v>0</v>
      </c>
      <c r="X16" s="53">
        <f t="shared" si="17"/>
        <v>0</v>
      </c>
      <c r="Y16" s="53">
        <f t="shared" si="17"/>
        <v>3</v>
      </c>
      <c r="Z16" s="53">
        <f t="shared" si="17"/>
        <v>36</v>
      </c>
      <c r="AA16" s="53">
        <f t="shared" si="17"/>
        <v>16</v>
      </c>
      <c r="AB16" s="53">
        <f t="shared" si="17"/>
        <v>108</v>
      </c>
      <c r="AC16" s="53">
        <f t="shared" si="17"/>
        <v>0</v>
      </c>
      <c r="AD16" s="53">
        <f t="shared" si="17"/>
        <v>0</v>
      </c>
      <c r="AE16" s="53">
        <f t="shared" si="17"/>
        <v>0</v>
      </c>
      <c r="AF16" s="53">
        <f t="shared" si="17"/>
        <v>0</v>
      </c>
      <c r="AG16" s="54">
        <f t="shared" ref="AG16" si="18">SUM(AG14:AG15)</f>
        <v>0</v>
      </c>
    </row>
    <row r="17" spans="1:33" s="1" customFormat="1">
      <c r="A17" s="28" t="s">
        <v>27</v>
      </c>
      <c r="B17" s="29"/>
      <c r="C17" s="29"/>
      <c r="D17" s="40"/>
      <c r="E17" s="40"/>
      <c r="F17" s="35"/>
      <c r="G17" s="40"/>
      <c r="H17" s="40"/>
      <c r="I17" s="40"/>
      <c r="J17" s="40"/>
      <c r="K17" s="40"/>
      <c r="L17" s="40"/>
      <c r="M17" s="33"/>
      <c r="N17" s="41"/>
      <c r="O17" s="35"/>
      <c r="P17" s="35"/>
      <c r="Q17" s="35"/>
      <c r="R17" s="11"/>
      <c r="S17" s="11"/>
      <c r="T17" s="22"/>
      <c r="U17" s="22"/>
      <c r="V17" s="50"/>
      <c r="W17" s="55"/>
      <c r="X17" s="55"/>
      <c r="Y17" s="55"/>
      <c r="Z17" s="55"/>
      <c r="AA17" s="55"/>
      <c r="AB17" s="55"/>
      <c r="AC17" s="51"/>
      <c r="AD17" s="56"/>
      <c r="AE17" s="50"/>
      <c r="AF17" s="50"/>
      <c r="AG17" s="50"/>
    </row>
    <row r="18" spans="1:33" s="1" customFormat="1" ht="22.5" customHeight="1">
      <c r="A18" s="32"/>
      <c r="B18" s="27"/>
      <c r="C18" s="30"/>
      <c r="D18" s="33"/>
      <c r="E18" s="34"/>
      <c r="F18" s="35"/>
      <c r="G18" s="33"/>
      <c r="H18" s="33"/>
      <c r="I18" s="33"/>
      <c r="J18" s="33"/>
      <c r="K18" s="33"/>
      <c r="L18" s="33"/>
      <c r="M18" s="33"/>
      <c r="N18" s="35"/>
      <c r="O18" s="35"/>
      <c r="P18" s="35"/>
      <c r="Q18" s="35"/>
      <c r="R18" s="23"/>
      <c r="S18" s="14"/>
      <c r="T18" s="15">
        <v>1</v>
      </c>
      <c r="U18" s="16" t="s">
        <v>16</v>
      </c>
      <c r="V18" s="50" t="e">
        <f t="shared" ref="V18" si="19">W18/X18</f>
        <v>#DIV/0!</v>
      </c>
      <c r="W18" s="51">
        <v>0</v>
      </c>
      <c r="X18" s="51">
        <v>0</v>
      </c>
      <c r="Y18" s="51">
        <v>3</v>
      </c>
      <c r="Z18" s="51">
        <v>36</v>
      </c>
      <c r="AA18" s="51">
        <v>16</v>
      </c>
      <c r="AB18" s="51">
        <f>Z18*Y18</f>
        <v>108</v>
      </c>
      <c r="AC18" s="51">
        <f>W18*AB18</f>
        <v>0</v>
      </c>
      <c r="AD18" s="50">
        <f>AE18+AF18</f>
        <v>0</v>
      </c>
      <c r="AE18" s="50">
        <f>W18*Y18*AA18</f>
        <v>0</v>
      </c>
      <c r="AF18" s="50">
        <f>W18*Y18*(Z18-AA18)</f>
        <v>0</v>
      </c>
      <c r="AG18" s="50">
        <f>ROUND(X18*Y18/18,2)</f>
        <v>0</v>
      </c>
    </row>
    <row r="19" spans="1:33" s="1" customFormat="1">
      <c r="A19" s="32"/>
      <c r="B19" s="27"/>
      <c r="C19" s="30"/>
      <c r="D19" s="33"/>
      <c r="E19" s="34"/>
      <c r="F19" s="35"/>
      <c r="G19" s="33"/>
      <c r="H19" s="33"/>
      <c r="I19" s="33"/>
      <c r="J19" s="33"/>
      <c r="K19" s="33"/>
      <c r="L19" s="33"/>
      <c r="M19" s="33"/>
      <c r="N19" s="35"/>
      <c r="O19" s="35"/>
      <c r="P19" s="35"/>
      <c r="Q19" s="35"/>
      <c r="R19" s="23"/>
      <c r="S19" s="14"/>
      <c r="T19" s="15"/>
      <c r="U19" s="16"/>
      <c r="V19" s="50"/>
      <c r="W19" s="51"/>
      <c r="X19" s="51"/>
      <c r="Y19" s="51"/>
      <c r="Z19" s="51"/>
      <c r="AA19" s="51"/>
      <c r="AB19" s="51"/>
      <c r="AC19" s="51"/>
      <c r="AD19" s="50"/>
      <c r="AE19" s="50"/>
      <c r="AF19" s="50">
        <f>W19*Y19*(Z19-AA19)</f>
        <v>0</v>
      </c>
      <c r="AG19" s="50">
        <f>ROUND(X19*Y19/18,2)</f>
        <v>0</v>
      </c>
    </row>
    <row r="20" spans="1:33" s="1" customFormat="1">
      <c r="A20" s="32"/>
      <c r="B20" s="36" t="s">
        <v>4</v>
      </c>
      <c r="C20" s="36"/>
      <c r="D20" s="37"/>
      <c r="E20" s="37"/>
      <c r="F20" s="37"/>
      <c r="G20" s="38">
        <f t="shared" ref="G20:P20" si="20">SUM(G18:G19)</f>
        <v>0</v>
      </c>
      <c r="H20" s="38">
        <f t="shared" si="20"/>
        <v>0</v>
      </c>
      <c r="I20" s="38">
        <f t="shared" si="20"/>
        <v>0</v>
      </c>
      <c r="J20" s="38">
        <f t="shared" si="20"/>
        <v>0</v>
      </c>
      <c r="K20" s="38">
        <f t="shared" si="20"/>
        <v>0</v>
      </c>
      <c r="L20" s="38">
        <f t="shared" si="20"/>
        <v>0</v>
      </c>
      <c r="M20" s="38">
        <f t="shared" si="20"/>
        <v>0</v>
      </c>
      <c r="N20" s="38">
        <f t="shared" si="20"/>
        <v>0</v>
      </c>
      <c r="O20" s="38">
        <f t="shared" si="20"/>
        <v>0</v>
      </c>
      <c r="P20" s="38">
        <f t="shared" si="20"/>
        <v>0</v>
      </c>
      <c r="Q20" s="39">
        <f t="shared" ref="Q20" si="21">SUM(Q18:Q19)</f>
        <v>0</v>
      </c>
      <c r="R20" s="19" t="s">
        <v>4</v>
      </c>
      <c r="S20" s="19"/>
      <c r="T20" s="20"/>
      <c r="U20" s="20"/>
      <c r="V20" s="52"/>
      <c r="W20" s="53">
        <f t="shared" ref="W20:AF20" si="22">SUM(W18:W19)</f>
        <v>0</v>
      </c>
      <c r="X20" s="53">
        <f t="shared" si="22"/>
        <v>0</v>
      </c>
      <c r="Y20" s="53">
        <f t="shared" si="22"/>
        <v>3</v>
      </c>
      <c r="Z20" s="53">
        <f t="shared" si="22"/>
        <v>36</v>
      </c>
      <c r="AA20" s="53">
        <f t="shared" si="22"/>
        <v>16</v>
      </c>
      <c r="AB20" s="53">
        <f t="shared" si="22"/>
        <v>108</v>
      </c>
      <c r="AC20" s="53">
        <f t="shared" si="22"/>
        <v>0</v>
      </c>
      <c r="AD20" s="53">
        <f t="shared" si="22"/>
        <v>0</v>
      </c>
      <c r="AE20" s="53">
        <f t="shared" si="22"/>
        <v>0</v>
      </c>
      <c r="AF20" s="53">
        <f t="shared" si="22"/>
        <v>0</v>
      </c>
      <c r="AG20" s="54">
        <f t="shared" ref="AG20" si="23">SUM(AG18:AG19)</f>
        <v>0</v>
      </c>
    </row>
    <row r="21" spans="1:33" s="1" customFormat="1">
      <c r="A21" s="28" t="s">
        <v>13</v>
      </c>
      <c r="B21" s="29"/>
      <c r="C21" s="29"/>
      <c r="D21" s="40"/>
      <c r="E21" s="40"/>
      <c r="F21" s="40"/>
      <c r="G21" s="40"/>
      <c r="H21" s="40"/>
      <c r="I21" s="40"/>
      <c r="J21" s="40"/>
      <c r="K21" s="40"/>
      <c r="L21" s="40"/>
      <c r="M21" s="33"/>
      <c r="N21" s="41"/>
      <c r="O21" s="35"/>
      <c r="P21" s="35"/>
      <c r="Q21" s="35"/>
      <c r="R21" s="11"/>
      <c r="S21" s="11"/>
      <c r="T21" s="22"/>
      <c r="U21" s="22"/>
      <c r="V21" s="55"/>
      <c r="W21" s="55"/>
      <c r="X21" s="55"/>
      <c r="Y21" s="55"/>
      <c r="Z21" s="55"/>
      <c r="AA21" s="55"/>
      <c r="AB21" s="55"/>
      <c r="AC21" s="51"/>
      <c r="AD21" s="56"/>
      <c r="AE21" s="50"/>
      <c r="AF21" s="50"/>
      <c r="AG21" s="50"/>
    </row>
    <row r="22" spans="1:33" s="1" customFormat="1">
      <c r="A22" s="32"/>
      <c r="B22" s="32"/>
      <c r="C22" s="32"/>
      <c r="D22" s="33"/>
      <c r="E22" s="34"/>
      <c r="F22" s="35"/>
      <c r="G22" s="33"/>
      <c r="H22" s="33"/>
      <c r="I22" s="33"/>
      <c r="J22" s="33"/>
      <c r="K22" s="33"/>
      <c r="L22" s="33"/>
      <c r="M22" s="33"/>
      <c r="N22" s="35"/>
      <c r="O22" s="35"/>
      <c r="P22" s="35"/>
      <c r="Q22" s="35"/>
      <c r="R22" s="13"/>
      <c r="S22" s="13"/>
      <c r="T22" s="15">
        <v>1</v>
      </c>
      <c r="U22" s="16" t="s">
        <v>26</v>
      </c>
      <c r="V22" s="50" t="e">
        <f>W22/X22</f>
        <v>#DIV/0!</v>
      </c>
      <c r="W22" s="51">
        <v>0</v>
      </c>
      <c r="X22" s="51">
        <v>0</v>
      </c>
      <c r="Y22" s="51">
        <v>3</v>
      </c>
      <c r="Z22" s="51">
        <v>36</v>
      </c>
      <c r="AA22" s="51">
        <v>17</v>
      </c>
      <c r="AB22" s="51">
        <f>Z22*Y22</f>
        <v>108</v>
      </c>
      <c r="AC22" s="51">
        <f>W22*AB22</f>
        <v>0</v>
      </c>
      <c r="AD22" s="50">
        <f>AE22+AF22</f>
        <v>0</v>
      </c>
      <c r="AE22" s="50">
        <f>W22*Y22*AA22</f>
        <v>0</v>
      </c>
      <c r="AF22" s="50">
        <f>W22*Y22*(Z22-AA22)</f>
        <v>0</v>
      </c>
      <c r="AG22" s="50">
        <f>ROUND(X22*Y22/18,2)</f>
        <v>0</v>
      </c>
    </row>
    <row r="23" spans="1:33" s="1" customFormat="1">
      <c r="A23" s="32"/>
      <c r="B23" s="32"/>
      <c r="C23" s="32"/>
      <c r="D23" s="33"/>
      <c r="E23" s="34"/>
      <c r="F23" s="35"/>
      <c r="G23" s="33"/>
      <c r="H23" s="33"/>
      <c r="I23" s="33"/>
      <c r="J23" s="33"/>
      <c r="K23" s="33"/>
      <c r="L23" s="33"/>
      <c r="M23" s="33"/>
      <c r="N23" s="35"/>
      <c r="O23" s="35"/>
      <c r="P23" s="35"/>
      <c r="Q23" s="35"/>
      <c r="R23" s="13"/>
      <c r="S23" s="13"/>
      <c r="T23" s="15"/>
      <c r="U23" s="16"/>
      <c r="V23" s="50"/>
      <c r="W23" s="51"/>
      <c r="X23" s="51"/>
      <c r="Y23" s="51"/>
      <c r="Z23" s="51"/>
      <c r="AA23" s="51"/>
      <c r="AB23" s="51"/>
      <c r="AC23" s="51"/>
      <c r="AD23" s="50"/>
      <c r="AE23" s="50"/>
      <c r="AF23" s="50">
        <f>W23*Y23*(Z23-AA23)</f>
        <v>0</v>
      </c>
      <c r="AG23" s="50">
        <f>ROUND(X23*Y23/18,2)</f>
        <v>0</v>
      </c>
    </row>
    <row r="24" spans="1:33" s="1" customFormat="1">
      <c r="A24" s="32"/>
      <c r="B24" s="36" t="s">
        <v>4</v>
      </c>
      <c r="C24" s="36"/>
      <c r="D24" s="37"/>
      <c r="E24" s="37"/>
      <c r="F24" s="37"/>
      <c r="G24" s="38">
        <f t="shared" ref="G24:P24" si="24">SUM(G22:G23)</f>
        <v>0</v>
      </c>
      <c r="H24" s="38">
        <f t="shared" si="24"/>
        <v>0</v>
      </c>
      <c r="I24" s="38">
        <f t="shared" si="24"/>
        <v>0</v>
      </c>
      <c r="J24" s="38">
        <f t="shared" si="24"/>
        <v>0</v>
      </c>
      <c r="K24" s="38">
        <f t="shared" si="24"/>
        <v>0</v>
      </c>
      <c r="L24" s="38">
        <f t="shared" si="24"/>
        <v>0</v>
      </c>
      <c r="M24" s="38">
        <f t="shared" si="24"/>
        <v>0</v>
      </c>
      <c r="N24" s="38">
        <f t="shared" si="24"/>
        <v>0</v>
      </c>
      <c r="O24" s="38">
        <f t="shared" si="24"/>
        <v>0</v>
      </c>
      <c r="P24" s="38">
        <f t="shared" si="24"/>
        <v>0</v>
      </c>
      <c r="Q24" s="39">
        <f t="shared" ref="Q24" si="25">SUM(Q22:Q23)</f>
        <v>0</v>
      </c>
      <c r="R24" s="19" t="s">
        <v>4</v>
      </c>
      <c r="S24" s="19"/>
      <c r="T24" s="20"/>
      <c r="U24" s="20"/>
      <c r="V24" s="52"/>
      <c r="W24" s="53">
        <f t="shared" ref="W24:AF24" si="26">SUM(W22:W23)</f>
        <v>0</v>
      </c>
      <c r="X24" s="53">
        <f t="shared" si="26"/>
        <v>0</v>
      </c>
      <c r="Y24" s="53">
        <f t="shared" si="26"/>
        <v>3</v>
      </c>
      <c r="Z24" s="53">
        <f t="shared" si="26"/>
        <v>36</v>
      </c>
      <c r="AA24" s="53">
        <f t="shared" si="26"/>
        <v>17</v>
      </c>
      <c r="AB24" s="53">
        <f t="shared" si="26"/>
        <v>108</v>
      </c>
      <c r="AC24" s="53">
        <f t="shared" si="26"/>
        <v>0</v>
      </c>
      <c r="AD24" s="53">
        <f t="shared" si="26"/>
        <v>0</v>
      </c>
      <c r="AE24" s="53">
        <f t="shared" si="26"/>
        <v>0</v>
      </c>
      <c r="AF24" s="53">
        <f t="shared" si="26"/>
        <v>0</v>
      </c>
      <c r="AG24" s="54">
        <f t="shared" ref="AG24" si="27">SUM(AG22:AG23)</f>
        <v>0</v>
      </c>
    </row>
    <row r="25" spans="1:33" s="1" customFormat="1">
      <c r="A25" s="32"/>
      <c r="B25" s="36" t="s">
        <v>7</v>
      </c>
      <c r="C25" s="36"/>
      <c r="D25" s="37"/>
      <c r="E25" s="37"/>
      <c r="F25" s="37"/>
      <c r="G25" s="38">
        <f t="shared" ref="G25:P25" si="28">G7+G12+G16+ G20+G24</f>
        <v>58</v>
      </c>
      <c r="H25" s="38">
        <f t="shared" si="28"/>
        <v>8</v>
      </c>
      <c r="I25" s="38">
        <f t="shared" si="28"/>
        <v>12</v>
      </c>
      <c r="J25" s="38"/>
      <c r="K25" s="38"/>
      <c r="L25" s="38"/>
      <c r="M25" s="38">
        <f>M7+M12+M16+ M20+M24</f>
        <v>4984</v>
      </c>
      <c r="N25" s="38">
        <f t="shared" si="28"/>
        <v>4984</v>
      </c>
      <c r="O25" s="38">
        <f t="shared" si="28"/>
        <v>2136</v>
      </c>
      <c r="P25" s="38">
        <f t="shared" si="28"/>
        <v>2848</v>
      </c>
      <c r="Q25" s="39">
        <f>Q7+Q12+Q16+ Q20+Q24</f>
        <v>1.22</v>
      </c>
      <c r="R25" s="19" t="s">
        <v>7</v>
      </c>
      <c r="S25" s="19"/>
      <c r="T25" s="20"/>
      <c r="U25" s="20"/>
      <c r="V25" s="52"/>
      <c r="W25" s="53">
        <f t="shared" ref="W25:AF25" si="29">W7+W12+W16+ W20+W24</f>
        <v>52</v>
      </c>
      <c r="X25" s="53">
        <f t="shared" si="29"/>
        <v>8</v>
      </c>
      <c r="Y25" s="53">
        <f t="shared" si="29"/>
        <v>23</v>
      </c>
      <c r="Z25" s="53"/>
      <c r="AA25" s="53"/>
      <c r="AB25" s="53"/>
      <c r="AC25" s="53">
        <f>AC7+AC12+AC16+ AC20+AC24</f>
        <v>6264</v>
      </c>
      <c r="AD25" s="53">
        <f t="shared" si="29"/>
        <v>6264</v>
      </c>
      <c r="AE25" s="53">
        <f t="shared" si="29"/>
        <v>2784</v>
      </c>
      <c r="AF25" s="53">
        <f t="shared" si="29"/>
        <v>3480</v>
      </c>
      <c r="AG25" s="54">
        <f>AG7+AG12+AG16+ AG20+AG24</f>
        <v>1.27</v>
      </c>
    </row>
    <row r="26" spans="1:33" s="1" customFormat="1">
      <c r="A26" s="42"/>
      <c r="B26" s="30" t="s">
        <v>35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2"/>
      <c r="S26" s="2"/>
      <c r="T26" s="2"/>
      <c r="U26" s="2"/>
      <c r="V26" s="49"/>
      <c r="W26" s="57">
        <f>W25-G25</f>
        <v>-6</v>
      </c>
      <c r="X26" s="57">
        <f t="shared" ref="X26:AG26" si="30">X25-H25</f>
        <v>0</v>
      </c>
      <c r="Y26" s="57">
        <f t="shared" si="30"/>
        <v>11</v>
      </c>
      <c r="Z26" s="57">
        <f t="shared" si="30"/>
        <v>0</v>
      </c>
      <c r="AA26" s="57">
        <f t="shared" si="30"/>
        <v>0</v>
      </c>
      <c r="AB26" s="57">
        <f t="shared" si="30"/>
        <v>0</v>
      </c>
      <c r="AC26" s="57">
        <f t="shared" si="30"/>
        <v>1280</v>
      </c>
      <c r="AD26" s="57">
        <f t="shared" si="30"/>
        <v>1280</v>
      </c>
      <c r="AE26" s="57">
        <f t="shared" si="30"/>
        <v>648</v>
      </c>
      <c r="AF26" s="57">
        <f t="shared" si="30"/>
        <v>632</v>
      </c>
      <c r="AG26" s="57">
        <f t="shared" si="30"/>
        <v>5.0000000000000044E-2</v>
      </c>
    </row>
    <row r="27" spans="1:33" s="1" customFormat="1">
      <c r="A27" s="6"/>
      <c r="B27" s="7" t="s">
        <v>33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8"/>
      <c r="P27" s="8"/>
      <c r="Q27" s="9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s="1" customFormat="1">
      <c r="O28" s="5"/>
      <c r="P28" s="5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</sheetData>
  <mergeCells count="31">
    <mergeCell ref="N2:P2"/>
    <mergeCell ref="A1:Q1"/>
    <mergeCell ref="R1:AG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C2:AC3"/>
    <mergeCell ref="AD2:AF2"/>
    <mergeCell ref="AG2:AG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сертификат</vt:lpstr>
      <vt:lpstr>бюджет</vt:lpstr>
      <vt:lpstr>платные</vt:lpstr>
      <vt:lpstr>бюджет!Область_печати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Golub_tv</dc:creator>
  <cp:lastModifiedBy>Пользователь</cp:lastModifiedBy>
  <cp:lastPrinted>2021-09-17T02:57:39Z</cp:lastPrinted>
  <dcterms:created xsi:type="dcterms:W3CDTF">2016-08-01T01:56:30Z</dcterms:created>
  <dcterms:modified xsi:type="dcterms:W3CDTF">2021-09-20T02:33:26Z</dcterms:modified>
</cp:coreProperties>
</file>