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41" activeTab="8"/>
  </bookViews>
  <sheets>
    <sheet name="Техническая" sheetId="1" r:id="rId1"/>
    <sheet name="Естествен.-науч." sheetId="2" state="hidden" r:id="rId2"/>
    <sheet name="Физкульт-спорт" sheetId="3" r:id="rId3"/>
    <sheet name="Художеств." sheetId="4" r:id="rId4"/>
    <sheet name="Туристко-краеведч." sheetId="5" state="hidden" r:id="rId5"/>
    <sheet name="Соц.-гуманит." sheetId="6" r:id="rId6"/>
    <sheet name="Организация отдыха" sheetId="7" state="hidden" r:id="rId7"/>
    <sheet name="работы" sheetId="8" r:id="rId8"/>
    <sheet name="отчет" sheetId="9" r:id="rId9"/>
    <sheet name="Оценка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_Print_Area" localSheetId="1">'Естествен.-науч.'!$A$1:$J$60</definedName>
    <definedName name="_xlnm_Print_Area" localSheetId="6">'Организация отдыха'!$A$1:$J$46</definedName>
    <definedName name="_xlnm_Print_Area" localSheetId="8">'отчет'!$A$1:$R$119</definedName>
    <definedName name="_xlnm_Print_Area" localSheetId="5">'Соц.-гуманит.'!$A$1:$J$60</definedName>
    <definedName name="_xlnm_Print_Area" localSheetId="0">'Техническая'!$A$1:$K$60</definedName>
    <definedName name="_xlnm_Print_Area" localSheetId="4">'Туристко-краеведч.'!$A$1:$J$60</definedName>
    <definedName name="_xlnm_Print_Area" localSheetId="2">'Физкульт-спорт'!$A$1:$J$60</definedName>
    <definedName name="_xlnm_Print_Area" localSheetId="3">'Художеств.'!$A$1:$J$60</definedName>
    <definedName name="_xlnm_Print_Area_0" localSheetId="1">'Естествен.-науч.'!$A$1:$J$60</definedName>
    <definedName name="_xlnm_Print_Area_0" localSheetId="6">'Организация отдыха'!$A$1:$J$46</definedName>
    <definedName name="_xlnm_Print_Area_0" localSheetId="8">'отчет'!$A$1:$R$119</definedName>
    <definedName name="_xlnm_Print_Area_0" localSheetId="5">'Соц.-гуманит.'!$A$1:$J$60</definedName>
    <definedName name="_xlnm_Print_Area_0" localSheetId="0">'Техническая'!$A$1:$K$60</definedName>
    <definedName name="_xlnm_Print_Area_0" localSheetId="4">'Туристко-краеведч.'!$A$1:$J$60</definedName>
    <definedName name="_xlnm_Print_Area_0" localSheetId="2">'Физкульт-спорт'!$A$1:$J$60</definedName>
    <definedName name="_xlnm_Print_Area_0" localSheetId="3">'Художеств.'!$A$1:$J$60</definedName>
    <definedName name="_xlnm_Print_Area_0_0" localSheetId="1">'Естествен.-науч.'!$A$1:$J$60</definedName>
    <definedName name="_xlnm_Print_Area_0_0" localSheetId="6">'Организация отдыха'!$A$1:$J$46</definedName>
    <definedName name="_xlnm_Print_Area_0_0" localSheetId="8">'отчет'!$A$1:$R$119</definedName>
    <definedName name="_xlnm_Print_Area_0_0" localSheetId="5">'Соц.-гуманит.'!$A$1:$J$60</definedName>
    <definedName name="_xlnm_Print_Area_0_0" localSheetId="0">'Техническая'!$A$1:$K$60</definedName>
    <definedName name="_xlnm_Print_Area_0_0" localSheetId="4">'Туристко-краеведч.'!$A$1:$J$60</definedName>
    <definedName name="_xlnm_Print_Area_0_0" localSheetId="2">'Физкульт-спорт'!$A$1:$J$60</definedName>
    <definedName name="_xlnm_Print_Area_0_0" localSheetId="3">'Художеств.'!$A$1:$J$60</definedName>
    <definedName name="_xlnm_Print_Area_0_0_0" localSheetId="1">'Естествен.-науч.'!$A$1:$J$60</definedName>
    <definedName name="_xlnm_Print_Area_0_0_0" localSheetId="6">'Организация отдыха'!$A$1:$J$46</definedName>
    <definedName name="_xlnm_Print_Area_0_0_0" localSheetId="8">'отчет'!$A$1:$R$119</definedName>
    <definedName name="_xlnm_Print_Area_0_0_0" localSheetId="5">'Соц.-гуманит.'!$A$1:$J$60</definedName>
    <definedName name="_xlnm_Print_Area_0_0_0" localSheetId="0">'Техническая'!$A$1:$K$60</definedName>
    <definedName name="_xlnm_Print_Area_0_0_0" localSheetId="4">'Туристко-краеведч.'!$A$1:$J$60</definedName>
    <definedName name="_xlnm_Print_Area_0_0_0" localSheetId="2">'Физкульт-спорт'!$A$1:$J$60</definedName>
    <definedName name="_xlnm_Print_Area_0_0_0" localSheetId="3">'Художеств.'!$A$1:$J$60</definedName>
    <definedName name="_xlnm.Print_Area" localSheetId="1">'Естествен.-науч.'!$A$1:$K$86</definedName>
    <definedName name="_xlnm.Print_Area" localSheetId="6">'Организация отдыха'!$A$1:$K$47</definedName>
    <definedName name="_xlnm.Print_Area" localSheetId="8">'отчет'!$A$1:$R$119</definedName>
    <definedName name="_xlnm.Print_Area" localSheetId="7">'работы'!$A$1:$K$65</definedName>
    <definedName name="_xlnm.Print_Area" localSheetId="5">'Соц.-гуманит.'!$A$1:$K$73</definedName>
    <definedName name="_xlnm.Print_Area" localSheetId="0">'Техническая'!$A$1:$K$74</definedName>
    <definedName name="_xlnm.Print_Area" localSheetId="4">'Туристко-краеведч.'!$A$1:$K$73</definedName>
    <definedName name="_xlnm.Print_Area" localSheetId="2">'Физкульт-спорт'!$A$1:$K$73</definedName>
    <definedName name="_xlnm.Print_Area" localSheetId="3">'Художеств.'!$A$1:$K$74</definedName>
  </definedNames>
  <calcPr fullCalcOnLoad="1"/>
</workbook>
</file>

<file path=xl/sharedStrings.xml><?xml version="1.0" encoding="utf-8"?>
<sst xmlns="http://schemas.openxmlformats.org/spreadsheetml/2006/main" count="1630" uniqueCount="264">
  <si>
    <t>Отчет</t>
  </si>
  <si>
    <t>о выполнении муниципального задания</t>
  </si>
  <si>
    <t>на оказание (выполнение)</t>
  </si>
  <si>
    <t>услуги по предоставлению дополнительного образования</t>
  </si>
  <si>
    <t>(наименование муниципальной услуги (работы)</t>
  </si>
  <si>
    <t>(наименование учреждения)</t>
  </si>
  <si>
    <t>Реализация дополнительных общеразвивающих программ</t>
  </si>
  <si>
    <t>Не указано</t>
  </si>
  <si>
    <t>Технической направленности</t>
  </si>
  <si>
    <t>Наименование услуги</t>
  </si>
  <si>
    <t>Критерии оценки выполнения муниципального задания</t>
  </si>
  <si>
    <t>ОЦ</t>
  </si>
  <si>
    <t>показатели, характеризующие качество муниципальной услуги (работы)</t>
  </si>
  <si>
    <t>показатели, характеризующие объем муниципальной услуги (работы)</t>
  </si>
  <si>
    <t>итоговая</t>
  </si>
  <si>
    <t>наименование показателя</t>
  </si>
  <si>
    <t>К1 плi</t>
  </si>
  <si>
    <t>К1 фi</t>
  </si>
  <si>
    <t>К1 i</t>
  </si>
  <si>
    <t>К1</t>
  </si>
  <si>
    <t>К 2пл</t>
  </si>
  <si>
    <t>К 2ф</t>
  </si>
  <si>
    <t>К 2</t>
  </si>
  <si>
    <t>исполнение плана комплектования (процент; определяется как отношение количества обучающихся к количеству обучающихся по плану комплектования);</t>
  </si>
  <si>
    <t>X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</si>
  <si>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</si>
  <si>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</t>
  </si>
  <si>
    <t>Х</t>
  </si>
  <si>
    <t>Расчет оценки К1</t>
  </si>
  <si>
    <t>Пояснительная</t>
  </si>
  <si>
    <t>Ед. изм.</t>
  </si>
  <si>
    <t>План</t>
  </si>
  <si>
    <t>Данные за отчетный период</t>
  </si>
  <si>
    <t>1. Показатели характеризующие качество муниципальной услуги</t>
  </si>
  <si>
    <t>K1плi</t>
  </si>
  <si>
    <t>K1фi</t>
  </si>
  <si>
    <t>%</t>
  </si>
  <si>
    <t>Количества обучающихся</t>
  </si>
  <si>
    <t>чел.</t>
  </si>
  <si>
    <t>Количеству обучающихся по плану комплектования</t>
  </si>
  <si>
    <t>Общее количество педагогов</t>
  </si>
  <si>
    <t>Количество педагогов с высшим образованием</t>
  </si>
  <si>
    <t>Факт</t>
  </si>
  <si>
    <t>Количество детей принявших участие</t>
  </si>
  <si>
    <t>Победители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</si>
  <si>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</si>
  <si>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</si>
  <si>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</si>
  <si>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</si>
  <si>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</si>
  <si>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</si>
  <si>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</si>
  <si>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</si>
  <si>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</si>
  <si>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2. Показатели характеризующие объем муниципальной услуги</t>
  </si>
  <si>
    <t>K2пл</t>
  </si>
  <si>
    <t>K2ф</t>
  </si>
  <si>
    <t>Количество человеко-часов</t>
  </si>
  <si>
    <t>Количество детей</t>
  </si>
  <si>
    <t>Количество часов</t>
  </si>
  <si>
    <t>Естественнонаучной направленности</t>
  </si>
  <si>
    <t>Художественной направленности</t>
  </si>
  <si>
    <t>на оказание (выполнение) муниципальных работ</t>
  </si>
  <si>
    <t>№ п/п</t>
  </si>
  <si>
    <t>ОЦитоговая</t>
  </si>
  <si>
    <t>Наименованиеи услуги</t>
  </si>
  <si>
    <t>показатели, характеризующие качество 
муниципальной услуги (работы)</t>
  </si>
  <si>
    <r>
      <t>К1</t>
    </r>
    <r>
      <rPr>
        <sz val="14"/>
        <color indexed="8"/>
        <rFont val="Times New Roman"/>
        <family val="1"/>
      </rPr>
      <t>плi</t>
    </r>
  </si>
  <si>
    <r>
      <t>К1</t>
    </r>
    <r>
      <rPr>
        <sz val="14"/>
        <color indexed="8"/>
        <rFont val="Times New Roman"/>
        <family val="1"/>
      </rPr>
      <t>фi</t>
    </r>
  </si>
  <si>
    <r>
      <t>К1</t>
    </r>
    <r>
      <rPr>
        <sz val="14"/>
        <color indexed="8"/>
        <rFont val="Times New Roman"/>
        <family val="1"/>
      </rPr>
      <t>i</t>
    </r>
  </si>
  <si>
    <t>К2 пл</t>
  </si>
  <si>
    <t>К2 ф</t>
  </si>
  <si>
    <t>К2</t>
  </si>
  <si>
    <t>2</t>
  </si>
  <si>
    <t>3</t>
  </si>
  <si>
    <t>1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</si>
  <si>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</si>
  <si>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число физических лиц, принявших участие в олимпиадах, конкурсах, мероприятиях (человек; абсолютная величина);</t>
  </si>
  <si>
    <t>освещение мероприятий, олимпиад, конкурсов в средствах массовой информации, сети интернет (количество информационных освещений; абсолютная величина).</t>
  </si>
  <si>
    <t>Рассчет оценки К1</t>
  </si>
  <si>
    <t>Пояснительная записка</t>
  </si>
  <si>
    <t>Наименование показателя</t>
  </si>
  <si>
    <t>1. Показатели характеризующие качество муниципальной работы</t>
  </si>
  <si>
    <t>Число физических лиц, принявших участие в олимпиадах, конкурсах, мероприятиях</t>
  </si>
  <si>
    <t>Июнь</t>
  </si>
  <si>
    <t>Июль</t>
  </si>
  <si>
    <t>Август</t>
  </si>
  <si>
    <t>Освещение мероприятий, олимпиад, конкурсов в средствах массовой информации, сети интернет</t>
  </si>
  <si>
    <t>Ед.</t>
  </si>
  <si>
    <t>2. Показатели характеризующие объем муниципальной работы</t>
  </si>
  <si>
    <t>Количество мероприятий муниципальной работы (К2пл)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</si>
  <si>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</si>
  <si>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</si>
  <si>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</si>
  <si>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</si>
  <si>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Единица измерения</t>
  </si>
  <si>
    <t>Оценка выполнения муниципальными учреждениями муниципального задания по каждому показателю,(К1i, К2i&lt;3&gt;)</t>
  </si>
  <si>
    <t>Сводная оценка выполнения муниципальными учреждениями муниципального задания по показателям (качества, объема),(К1, К2&lt;4&gt;)</t>
  </si>
  <si>
    <t>Заключение о выполнении муниципального задания муниципальным учреждением&lt;6&gt;</t>
  </si>
  <si>
    <t>Причины отклонения значений от запланированных</t>
  </si>
  <si>
    <t>Услуга</t>
  </si>
  <si>
    <t>Показатель качества</t>
  </si>
  <si>
    <t>процент</t>
  </si>
  <si>
    <t>Показатель объема</t>
  </si>
  <si>
    <t>человеко-часы</t>
  </si>
  <si>
    <t>человек</t>
  </si>
  <si>
    <t>Р.01.1.0001.0001.001</t>
  </si>
  <si>
    <t>Работа</t>
  </si>
  <si>
    <t>единица</t>
  </si>
  <si>
    <t>ОТЧЕТ</t>
  </si>
  <si>
    <t>Коды</t>
  </si>
  <si>
    <t>Форма</t>
  </si>
  <si>
    <t>0506001</t>
  </si>
  <si>
    <t>Наименование муниципального учреждения</t>
  </si>
  <si>
    <t>по ОКУД</t>
  </si>
  <si>
    <t>Дата</t>
  </si>
  <si>
    <t>Виды деятельности муниципального учреждения</t>
  </si>
  <si>
    <t>По сводному реестру</t>
  </si>
  <si>
    <t>Образование дополнительное детей и взрослых</t>
  </si>
  <si>
    <t>По ОКВЭД</t>
  </si>
  <si>
    <t>85.41</t>
  </si>
  <si>
    <t>Вид муниципального учреждения</t>
  </si>
  <si>
    <t>Организация дополнительного образования</t>
  </si>
  <si>
    <t>(указывается вид муниципального учреждения базового (отраслевого) перечня)</t>
  </si>
  <si>
    <t>Периодичность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</si>
  <si>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</si>
  <si>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Часть 1. Сведения об оказываемых муниципальных услугах</t>
  </si>
  <si>
    <t>Раздел 1</t>
  </si>
  <si>
    <t>Уникальный номер по базовому (отраслевому) перечню</t>
  </si>
  <si>
    <t>3.  Сведения  о фактическом достижении показателей, характеризующих объем и (или) качество муниципальной услуги:</t>
  </si>
  <si>
    <t>3.1.   Сведения   о  фактическом  достижении  показателей,  характеризующих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</si>
  <si>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</si>
  <si>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</si>
  <si>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</si>
  <si>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</si>
  <si>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</si>
  <si>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</si>
  <si>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</si>
  <si>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</si>
  <si>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</si>
  <si>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</si>
  <si>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</si>
  <si>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</si>
  <si>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</si>
  <si>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не указано</t>
  </si>
  <si>
    <t>технической</t>
  </si>
  <si>
    <t>очная</t>
  </si>
  <si>
    <t>исполнение плана комплектования (процент; определяется как отношение количества обучающихся к количеству обучающихся по плану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</si>
  <si>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участие);</t>
  </si>
  <si>
    <t>художественной</t>
  </si>
  <si>
    <t>естественнонаучной</t>
  </si>
  <si>
    <t>физкультурно-спортивной</t>
  </si>
  <si>
    <t>туристко-краеведческой</t>
  </si>
  <si>
    <t>3.2.  Сведения  о фактическом достижении показателей, характеризующих объем муниципальной услуги:</t>
  </si>
  <si>
    <t>Показатель  объема муниципальной услуги</t>
  </si>
  <si>
    <t>Средний размер платы (цена, тариф)</t>
  </si>
  <si>
    <t>Часть 2. Сведения об оказываемых работах</t>
  </si>
  <si>
    <r>
      <t xml:space="preserve">1. Наименование работы </t>
    </r>
    <r>
      <rPr>
        <b/>
        <u val="single"/>
        <sz val="10"/>
        <color indexed="8"/>
        <rFont val="Times New Roman"/>
        <family val="1"/>
      </rPr>
      <t xml:space="preserve"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  </t>
    </r>
  </si>
  <si>
    <t>3.  Сведения  о фактическом достижении показателей, характеризующих объем и (или) качество работы:</t>
  </si>
  <si>
    <t>3.1.   Сведения   о  фактическом  достижении  показателей,  характеризующих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</si>
  <si>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</si>
  <si>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</si>
  <si>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</si>
  <si>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3.2.  Сведения  о фактическом достижении показателей, характеризующих объем работы:</t>
  </si>
  <si>
    <t>Количество мероприятий</t>
  </si>
  <si>
    <t>количество</t>
  </si>
  <si>
    <t>чел.час</t>
  </si>
  <si>
    <t>Объем сметных зартат предусмотренных на выполнение муниципальных работ на 2020 год</t>
  </si>
  <si>
    <t>804200О.99.0.ББ52АЕ76000</t>
  </si>
  <si>
    <t>804200О.99.0.ББ52АЕ04000</t>
  </si>
  <si>
    <t>804200О.99.0.ББ52АЕ28000</t>
  </si>
  <si>
    <t>804200О.99.0.ББ52АЖ24000</t>
  </si>
  <si>
    <t>804200О.99.0.ББ52АЕ52000</t>
  </si>
  <si>
    <t>804200О.99.0.ББ52АЖ00000</t>
  </si>
  <si>
    <t>Отчет о выполнении муниципального задания на</t>
  </si>
  <si>
    <t>ББ52</t>
  </si>
  <si>
    <t>Р01</t>
  </si>
  <si>
    <t>Исполнение плана комплектования (процент; определяется как отношение количества обучающихся к количеству обучающихся по плану комплектования);</t>
  </si>
  <si>
    <t>чел.час. по-месячно не в рамках ПФДО</t>
  </si>
  <si>
    <t>чел.час. по-месячно в рамках ПФДО (сертификаты)</t>
  </si>
  <si>
    <t>Количество человеко-часов по МЗ вне персонифицированного финансирования</t>
  </si>
  <si>
    <t>Количество человеко-часов по МЗ в рамках персонифицированного финансирования</t>
  </si>
  <si>
    <t>Количество человеко-часов:</t>
  </si>
  <si>
    <t>чел.час. по-месячно</t>
  </si>
  <si>
    <t>Чел.час. по-месячно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</si>
  <si>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</si>
  <si>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</t>
  </si>
  <si>
    <t>Физкультурно-спортивной направленности</t>
  </si>
  <si>
    <t>Туристко-краеведческой направленности</t>
  </si>
  <si>
    <t>804200О.99.0.ББ52АЖ48000</t>
  </si>
  <si>
    <t>920700О.99.0.АЗ22АА00001</t>
  </si>
  <si>
    <t>Реализация дополнительных общеразвивающих программ (Не указано, не указано, технической направленности)</t>
  </si>
  <si>
    <t>№ реестровой записи</t>
  </si>
  <si>
    <t xml:space="preserve">Оценка итоговая
ОЦитоговая&lt;5&gt;
</t>
  </si>
  <si>
    <t>Реализация дополнительных общеразвивающих программ (Не указано, не указано, естественнонаучной направленности)</t>
  </si>
  <si>
    <t>Реализация дополнительных общеразвивающих программ (Не указано, не указано, физкультурно-спортивной направленности)</t>
  </si>
  <si>
    <t>Реализация дополнительных общеразвивающих программ (Не указано, не указано, художественной направленности)</t>
  </si>
  <si>
    <t>Реализация дополнительных общеразвивающих программ (Не указано, не указано, туристко-краеведческой направленности)</t>
  </si>
  <si>
    <t>Реализация дополнительных общеразвивающих программ (Не указано, не указано, не указано)</t>
  </si>
  <si>
    <t>Организация отдыха детей и молодежи</t>
  </si>
  <si>
    <t>общий уровень укомплектованности кадрами (процент; определяется как отношение фактически замещенных ставок к общему количеству ставок  по штатному расписанию);</t>
  </si>
  <si>
    <t>доля педагогических кадров с высшим и средним профессиональным образованием (процент; определяется как отношение количества педагогов с высшим и средним профессиональным образованием к  общему числу педагогов);</t>
  </si>
  <si>
    <t>отсутствие случаев детского травматизма (процент; при отсутствии травматизма – 100%, при наличии случаев травматизма – 0%)</t>
  </si>
  <si>
    <t>отсутствие нарушений детьми режима пребывания (процент; при отсутствии режима пребывания – 100%, при наличии – 0%)</t>
  </si>
  <si>
    <t>Количество человек</t>
  </si>
  <si>
    <t>Директор МКУ "ЦБУОО "Левобережная"</t>
  </si>
  <si>
    <t>Авулова Т.В.</t>
  </si>
  <si>
    <t>Доля педагогических кадров с высшим  профессиональным образованием (%, определяется как отношение количества педагогов в высшим образованием к общему числу педагогов)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</si>
  <si>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</t>
  </si>
  <si>
    <t>Отсутствие случаев детского травматизма (процент; приотсутствии травматизма - 100%, при наличии случаев травматизма - 0%).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</si>
  <si>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</si>
  <si>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</si>
  <si>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Количество кадров по штатному расписанию</t>
  </si>
  <si>
    <t>Фактическая укомплектованность кадрами</t>
  </si>
  <si>
    <t>ед.</t>
  </si>
  <si>
    <t>Отсутствие нарушений детьми режима пребывания (процент; при отсутствии нарушений - 100%, при наличии случаев нарушений - 0%)</t>
  </si>
  <si>
    <t>Количество воспитанников, получивших травмы</t>
  </si>
  <si>
    <t>Среднесписочное количество детей в учреждениях с отсутствием травматизма</t>
  </si>
  <si>
    <t>количество случаев травматизма</t>
  </si>
  <si>
    <t>% травматизма</t>
  </si>
  <si>
    <t>Плановое количество детей</t>
  </si>
  <si>
    <t>Случаи травматизма</t>
  </si>
  <si>
    <t>Случаи нарушения режима</t>
  </si>
  <si>
    <t>Количество воспитанников, нарушевших режим</t>
  </si>
  <si>
    <t>Среднесписочное количество детей в учреждении</t>
  </si>
  <si>
    <t>Среднесписочное количество детей в учреждении, ненарушевших режим</t>
  </si>
  <si>
    <t>вне ПФДО</t>
  </si>
  <si>
    <t>в рамках ПФДО</t>
  </si>
  <si>
    <t>Раздел 2</t>
  </si>
  <si>
    <t>А322</t>
  </si>
  <si>
    <t>Общий уровень укомплектованности кадрами (процент; определяется как отношение фактически замещенных ставок к общему количеству ставок  по штатному расписанию);</t>
  </si>
  <si>
    <t>Доля педагогических кадров с высшим и средним профессиональным образованием (процент; определяется как отношение количества педагогов с высшим и средним профессиональным образованием к  общему числу педагогов)</t>
  </si>
  <si>
    <t>Отсутствие случаев детского травматизма (процент; при отсутствии травматизма – 100%, при наличии случаев травматизма – 0%)</t>
  </si>
  <si>
    <t>Отсутствие нарушений детьми режима пребывания (процент; при отсутствии режима пребывания – 100%, при наличии – 0%)</t>
  </si>
  <si>
    <t>Муниципальное бюджетное образовательное учреждение дополнительного образования</t>
  </si>
  <si>
    <t>Исполнитель (тел.):  Савельева Е.В. 221-00-85</t>
  </si>
  <si>
    <t>за 2022 год</t>
  </si>
  <si>
    <t>на 2022 год и плановый период 2023-2024 годов</t>
  </si>
  <si>
    <r>
      <t xml:space="preserve">1. Наименование муниципальной услуги </t>
    </r>
    <r>
      <rPr>
        <b/>
        <u val="single"/>
        <sz val="9"/>
        <color indexed="8"/>
        <rFont val="Times New Roman"/>
        <family val="1"/>
      </rPr>
      <t>Реализация дополнительных общеобразовательных программ</t>
    </r>
  </si>
  <si>
    <r>
      <t xml:space="preserve">2. Категории потребителей муниципальной услуги  </t>
    </r>
    <r>
      <rPr>
        <b/>
        <u val="single"/>
        <sz val="9"/>
        <color indexed="8"/>
        <rFont val="Times New Roman"/>
        <family val="1"/>
      </rPr>
      <t>Физические лица</t>
    </r>
  </si>
  <si>
    <r>
      <t xml:space="preserve">1. Наименование муниципальной услуги </t>
    </r>
    <r>
      <rPr>
        <b/>
        <u val="single"/>
        <sz val="9"/>
        <color indexed="8"/>
        <rFont val="Times New Roman"/>
        <family val="1"/>
      </rPr>
      <t>Организация отдыха детей и молодежи</t>
    </r>
  </si>
  <si>
    <r>
      <t xml:space="preserve">2. Категории потребителей работы  </t>
    </r>
    <r>
      <rPr>
        <b/>
        <u val="single"/>
        <sz val="9"/>
        <color indexed="8"/>
        <rFont val="Times New Roman"/>
        <family val="1"/>
      </rPr>
      <t>В интересах общества</t>
    </r>
  </si>
  <si>
    <t>Руководитель                                                   _________________________                                   ___________________                                ____________________________</t>
  </si>
  <si>
    <t>(уполномоченное лицо)                                                   (должность)                                                       (подпись)                                                       (расшифровка подписи)</t>
  </si>
  <si>
    <t>Отчет о выполнении муниципального задания на 2022 год и плановый период 2023-2024 годов</t>
  </si>
  <si>
    <t>Значение, утвержденное в муниципальном задании на 2022 год, (К1плi, К2плi&lt;1&gt;)</t>
  </si>
  <si>
    <t>Фактическое значение за  2022 год, (К1фi, К2фi&lt;2&gt;)</t>
  </si>
  <si>
    <t>Контроль план</t>
  </si>
  <si>
    <t>дети</t>
  </si>
  <si>
    <t>ч/часы</t>
  </si>
  <si>
    <t>Социально-гуманитарной направленности</t>
  </si>
  <si>
    <t>cоциально-гуманитарной</t>
  </si>
  <si>
    <t>Реализация дополнительных общеразвивающих программ (Не указано, не указано, социально-гуманитарной направленности)</t>
  </si>
  <si>
    <t xml:space="preserve">объем </t>
  </si>
  <si>
    <t>качество</t>
  </si>
  <si>
    <t>МБОУ ДО ЦТиР № 1</t>
  </si>
  <si>
    <t>"Центр творчества и развития № 1"</t>
  </si>
  <si>
    <t>МБОУ ДО ЦТиР №1</t>
  </si>
  <si>
    <t>Контроль факт</t>
  </si>
  <si>
    <t>Оценивается с нарастающим итогом</t>
  </si>
  <si>
    <t>Май+Июнь</t>
  </si>
  <si>
    <t xml:space="preserve">Муниципальное задание по муниципальной услуге (работе) </t>
  </si>
  <si>
    <t>ежеквартально (за 9 мес. 2022 год )</t>
  </si>
  <si>
    <t>25.10.2022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</si>
</sst>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#,##0.0_ ;\-#,##0.0,"/>
    <numFmt numFmtId="176" formatCode="#,##0_ ;\-#,##0,"/>
    <numFmt numFmtId="177" formatCode="#,##0.00_ ;\-#,##0.00,"/>
    <numFmt numFmtId="178" formatCode="#,##0.00&quot;р.&quot;"/>
    <numFmt numFmtId="179" formatCode="0.00000"/>
    <numFmt numFmtId="180" formatCode="#,##0_ ;\-#,##0\ "/>
    <numFmt numFmtId="181" formatCode="#,##0.00_ ;\-#,##0.00\ "/>
    <numFmt numFmtId="182" formatCode="#,##0.000"/>
    <numFmt numFmtId="183" formatCode="#,##0.0000"/>
    <numFmt numFmtId="184" formatCode="#,##0.0_ ;\-#,##0.0\ "/>
    <numFmt numFmtId="185" formatCode="#,##0.0_р_."/>
  </numFmts>
  <fonts count="86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u val="single"/>
      <sz val="9"/>
      <color indexed="8"/>
      <name val="Times New Roman"/>
      <family val="1"/>
    </font>
    <font>
      <sz val="9"/>
      <color indexed="8"/>
      <name val="Calibri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2"/>
      <color indexed="12"/>
      <name val="Calibri"/>
      <family val="2"/>
    </font>
    <font>
      <sz val="14"/>
      <color indexed="12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FF"/>
      <name val="Calibri"/>
      <family val="2"/>
    </font>
    <font>
      <sz val="12"/>
      <color rgb="FF0000FF"/>
      <name val="Calibri"/>
      <family val="2"/>
    </font>
    <font>
      <sz val="14"/>
      <color rgb="FF0000FF"/>
      <name val="Calibri"/>
      <family val="2"/>
    </font>
    <font>
      <sz val="14"/>
      <color rgb="FFFF0000"/>
      <name val="Calibri"/>
      <family val="2"/>
    </font>
    <font>
      <sz val="9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Border="0" applyProtection="0">
      <alignment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72" fontId="5" fillId="0" borderId="10" xfId="58" applyNumberFormat="1" applyFont="1" applyBorder="1" applyAlignment="1" applyProtection="1">
      <alignment horizontal="center" wrapText="1"/>
      <protection/>
    </xf>
    <xf numFmtId="173" fontId="5" fillId="33" borderId="10" xfId="58" applyNumberFormat="1" applyFont="1" applyFill="1" applyBorder="1" applyAlignment="1" applyProtection="1">
      <alignment horizontal="center" wrapText="1"/>
      <protection/>
    </xf>
    <xf numFmtId="1" fontId="8" fillId="0" borderId="10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/>
    </xf>
    <xf numFmtId="172" fontId="5" fillId="33" borderId="10" xfId="0" applyNumberFormat="1" applyFont="1" applyFill="1" applyBorder="1" applyAlignment="1">
      <alignment horizontal="center" wrapText="1"/>
    </xf>
    <xf numFmtId="173" fontId="5" fillId="33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/>
    </xf>
    <xf numFmtId="172" fontId="5" fillId="33" borderId="10" xfId="58" applyNumberFormat="1" applyFont="1" applyFill="1" applyBorder="1" applyAlignment="1" applyProtection="1">
      <alignment horizontal="center" wrapText="1"/>
      <protection/>
    </xf>
    <xf numFmtId="1" fontId="5" fillId="33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173" fontId="8" fillId="33" borderId="10" xfId="0" applyNumberFormat="1" applyFont="1" applyFill="1" applyBorder="1" applyAlignment="1">
      <alignment horizontal="center"/>
    </xf>
    <xf numFmtId="174" fontId="2" fillId="0" borderId="0" xfId="58" applyNumberFormat="1" applyFont="1" applyBorder="1" applyAlignment="1" applyProtection="1">
      <alignment horizontal="center" wrapText="1"/>
      <protection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 wrapText="1"/>
    </xf>
    <xf numFmtId="1" fontId="12" fillId="33" borderId="13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vertical="top" wrapText="1"/>
    </xf>
    <xf numFmtId="1" fontId="15" fillId="34" borderId="10" xfId="58" applyNumberFormat="1" applyFont="1" applyFill="1" applyBorder="1" applyAlignment="1" applyProtection="1">
      <alignment horizontal="center" vertical="center" wrapText="1"/>
      <protection/>
    </xf>
    <xf numFmtId="175" fontId="15" fillId="34" borderId="10" xfId="0" applyNumberFormat="1" applyFont="1" applyFill="1" applyBorder="1" applyAlignment="1">
      <alignment horizontal="right" vertical="center" wrapText="1"/>
    </xf>
    <xf numFmtId="175" fontId="15" fillId="34" borderId="10" xfId="58" applyNumberFormat="1" applyFont="1" applyFill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left" vertical="top" wrapText="1" indent="15"/>
    </xf>
    <xf numFmtId="3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49" fontId="15" fillId="33" borderId="10" xfId="0" applyNumberFormat="1" applyFont="1" applyFill="1" applyBorder="1" applyAlignment="1">
      <alignment horizontal="right" vertical="top" wrapText="1"/>
    </xf>
    <xf numFmtId="175" fontId="15" fillId="35" borderId="10" xfId="58" applyNumberFormat="1" applyFont="1" applyFill="1" applyBorder="1" applyAlignment="1" applyProtection="1">
      <alignment horizontal="right" vertical="center" wrapText="1"/>
      <protection/>
    </xf>
    <xf numFmtId="172" fontId="7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49" fontId="8" fillId="33" borderId="10" xfId="0" applyNumberFormat="1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5" fontId="8" fillId="0" borderId="10" xfId="0" applyNumberFormat="1" applyFont="1" applyBorder="1" applyAlignment="1">
      <alignment horizontal="center" wrapText="1"/>
    </xf>
    <xf numFmtId="173" fontId="5" fillId="0" borderId="10" xfId="58" applyNumberFormat="1" applyFont="1" applyBorder="1" applyAlignment="1" applyProtection="1">
      <alignment horizontal="center" wrapText="1"/>
      <protection/>
    </xf>
    <xf numFmtId="49" fontId="9" fillId="0" borderId="10" xfId="0" applyNumberFormat="1" applyFont="1" applyBorder="1" applyAlignment="1">
      <alignment horizontal="left" vertical="top" wrapText="1"/>
    </xf>
    <xf numFmtId="175" fontId="8" fillId="0" borderId="10" xfId="0" applyNumberFormat="1" applyFont="1" applyBorder="1" applyAlignment="1">
      <alignment/>
    </xf>
    <xf numFmtId="175" fontId="8" fillId="33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33" borderId="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top" wrapText="1"/>
    </xf>
    <xf numFmtId="49" fontId="11" fillId="33" borderId="14" xfId="0" applyNumberFormat="1" applyFont="1" applyFill="1" applyBorder="1" applyAlignment="1">
      <alignment vertical="top" wrapText="1"/>
    </xf>
    <xf numFmtId="49" fontId="12" fillId="33" borderId="13" xfId="0" applyNumberFormat="1" applyFont="1" applyFill="1" applyBorder="1" applyAlignment="1">
      <alignment horizontal="center" vertical="top" wrapText="1"/>
    </xf>
    <xf numFmtId="49" fontId="12" fillId="33" borderId="14" xfId="0" applyNumberFormat="1" applyFont="1" applyFill="1" applyBorder="1" applyAlignment="1">
      <alignment vertical="top" wrapText="1"/>
    </xf>
    <xf numFmtId="49" fontId="13" fillId="33" borderId="14" xfId="0" applyNumberFormat="1" applyFont="1" applyFill="1" applyBorder="1" applyAlignment="1">
      <alignment vertical="top" wrapText="1"/>
    </xf>
    <xf numFmtId="0" fontId="5" fillId="34" borderId="14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15" fillId="33" borderId="14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13" fillId="33" borderId="15" xfId="0" applyNumberFormat="1" applyFont="1" applyFill="1" applyBorder="1" applyAlignment="1">
      <alignment vertical="top" wrapText="1"/>
    </xf>
    <xf numFmtId="176" fontId="13" fillId="33" borderId="15" xfId="0" applyNumberFormat="1" applyFont="1" applyFill="1" applyBorder="1" applyAlignment="1">
      <alignment horizontal="right" vertical="top" wrapText="1"/>
    </xf>
    <xf numFmtId="49" fontId="15" fillId="34" borderId="14" xfId="0" applyNumberFormat="1" applyFont="1" applyFill="1" applyBorder="1" applyAlignment="1">
      <alignment vertical="top" wrapText="1"/>
    </xf>
    <xf numFmtId="173" fontId="15" fillId="34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 wrapText="1"/>
    </xf>
    <xf numFmtId="1" fontId="15" fillId="33" borderId="13" xfId="58" applyNumberFormat="1" applyFont="1" applyFill="1" applyBorder="1" applyAlignment="1" applyProtection="1">
      <alignment horizontal="center" vertical="center" wrapText="1"/>
      <protection/>
    </xf>
    <xf numFmtId="49" fontId="19" fillId="35" borderId="14" xfId="0" applyNumberFormat="1" applyFont="1" applyFill="1" applyBorder="1" applyAlignment="1">
      <alignment vertical="top" wrapText="1"/>
    </xf>
    <xf numFmtId="49" fontId="19" fillId="35" borderId="16" xfId="0" applyNumberFormat="1" applyFont="1" applyFill="1" applyBorder="1" applyAlignment="1">
      <alignment vertical="top" wrapText="1"/>
    </xf>
    <xf numFmtId="49" fontId="19" fillId="35" borderId="17" xfId="0" applyNumberFormat="1" applyFont="1" applyFill="1" applyBorder="1" applyAlignment="1">
      <alignment vertical="top" wrapText="1"/>
    </xf>
    <xf numFmtId="0" fontId="20" fillId="0" borderId="0" xfId="0" applyFont="1" applyAlignment="1">
      <alignment wrapText="1"/>
    </xf>
    <xf numFmtId="4" fontId="17" fillId="0" borderId="0" xfId="0" applyNumberFormat="1" applyFont="1" applyAlignment="1">
      <alignment wrapText="1"/>
    </xf>
    <xf numFmtId="4" fontId="17" fillId="0" borderId="10" xfId="0" applyNumberFormat="1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4" fontId="22" fillId="0" borderId="0" xfId="0" applyNumberFormat="1" applyFont="1" applyAlignment="1">
      <alignment wrapText="1"/>
    </xf>
    <xf numFmtId="4" fontId="17" fillId="0" borderId="10" xfId="0" applyNumberFormat="1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4" fontId="22" fillId="0" borderId="0" xfId="0" applyNumberFormat="1" applyFont="1" applyAlignment="1">
      <alignment horizontal="left" wrapText="1"/>
    </xf>
    <xf numFmtId="4" fontId="20" fillId="0" borderId="0" xfId="0" applyNumberFormat="1" applyFont="1" applyBorder="1" applyAlignment="1">
      <alignment wrapText="1"/>
    </xf>
    <xf numFmtId="3" fontId="20" fillId="0" borderId="10" xfId="0" applyNumberFormat="1" applyFont="1" applyBorder="1" applyAlignment="1">
      <alignment horizontal="center" vertical="center" wrapText="1"/>
    </xf>
    <xf numFmtId="4" fontId="5" fillId="33" borderId="10" xfId="58" applyNumberFormat="1" applyFont="1" applyFill="1" applyBorder="1" applyAlignment="1" applyProtection="1">
      <alignment horizontal="center" wrapText="1"/>
      <protection/>
    </xf>
    <xf numFmtId="183" fontId="7" fillId="0" borderId="0" xfId="0" applyNumberFormat="1" applyFont="1" applyAlignment="1">
      <alignment vertical="top" wrapText="1"/>
    </xf>
    <xf numFmtId="176" fontId="15" fillId="36" borderId="10" xfId="58" applyNumberFormat="1" applyFont="1" applyFill="1" applyBorder="1" applyAlignment="1" applyProtection="1">
      <alignment horizontal="right" vertical="center" wrapText="1"/>
      <protection/>
    </xf>
    <xf numFmtId="173" fontId="5" fillId="37" borderId="10" xfId="58" applyNumberFormat="1" applyFont="1" applyFill="1" applyBorder="1" applyAlignment="1" applyProtection="1">
      <alignment horizontal="center" wrapText="1"/>
      <protection/>
    </xf>
    <xf numFmtId="173" fontId="8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173" fontId="8" fillId="33" borderId="0" xfId="0" applyNumberFormat="1" applyFont="1" applyFill="1" applyBorder="1" applyAlignment="1">
      <alignment horizontal="center" vertical="center"/>
    </xf>
    <xf numFmtId="173" fontId="8" fillId="3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176" fontId="15" fillId="38" borderId="19" xfId="58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/>
    </xf>
    <xf numFmtId="176" fontId="15" fillId="0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49" fontId="15" fillId="35" borderId="18" xfId="0" applyNumberFormat="1" applyFont="1" applyFill="1" applyBorder="1" applyAlignment="1">
      <alignment vertical="top" wrapText="1"/>
    </xf>
    <xf numFmtId="173" fontId="15" fillId="35" borderId="18" xfId="58" applyNumberFormat="1" applyFont="1" applyFill="1" applyBorder="1" applyAlignment="1" applyProtection="1">
      <alignment horizontal="center" vertical="center" wrapText="1"/>
      <protection/>
    </xf>
    <xf numFmtId="176" fontId="13" fillId="39" borderId="18" xfId="0" applyNumberFormat="1" applyFont="1" applyFill="1" applyBorder="1" applyAlignment="1">
      <alignment horizontal="right" vertical="top" wrapText="1"/>
    </xf>
    <xf numFmtId="173" fontId="15" fillId="38" borderId="18" xfId="58" applyNumberFormat="1" applyFont="1" applyFill="1" applyBorder="1" applyAlignment="1" applyProtection="1">
      <alignment horizontal="center" vertical="center" wrapText="1"/>
      <protection/>
    </xf>
    <xf numFmtId="176" fontId="15" fillId="38" borderId="18" xfId="58" applyNumberFormat="1" applyFont="1" applyFill="1" applyBorder="1" applyAlignment="1" applyProtection="1">
      <alignment horizontal="right" vertical="center" wrapText="1"/>
      <protection/>
    </xf>
    <xf numFmtId="49" fontId="15" fillId="33" borderId="18" xfId="0" applyNumberFormat="1" applyFont="1" applyFill="1" applyBorder="1" applyAlignment="1">
      <alignment horizontal="right" vertical="top" wrapText="1"/>
    </xf>
    <xf numFmtId="1" fontId="15" fillId="33" borderId="18" xfId="58" applyNumberFormat="1" applyFont="1" applyFill="1" applyBorder="1" applyAlignment="1" applyProtection="1">
      <alignment horizontal="center" vertical="center" wrapText="1"/>
      <protection/>
    </xf>
    <xf numFmtId="173" fontId="5" fillId="36" borderId="18" xfId="58" applyNumberFormat="1" applyFont="1" applyFill="1" applyBorder="1" applyAlignment="1" applyProtection="1">
      <alignment horizontal="center" wrapText="1"/>
      <protection/>
    </xf>
    <xf numFmtId="0" fontId="5" fillId="0" borderId="18" xfId="0" applyFont="1" applyBorder="1" applyAlignment="1">
      <alignment horizontal="left" vertical="top" wrapText="1" indent="15"/>
    </xf>
    <xf numFmtId="1" fontId="5" fillId="37" borderId="18" xfId="58" applyNumberFormat="1" applyFont="1" applyFill="1" applyBorder="1" applyAlignment="1" applyProtection="1">
      <alignment horizontal="center" wrapText="1"/>
      <protection/>
    </xf>
    <xf numFmtId="173" fontId="5" fillId="37" borderId="18" xfId="58" applyNumberFormat="1" applyFont="1" applyFill="1" applyBorder="1" applyAlignment="1" applyProtection="1">
      <alignment horizontal="center" wrapText="1"/>
      <protection/>
    </xf>
    <xf numFmtId="177" fontId="15" fillId="33" borderId="18" xfId="58" applyNumberFormat="1" applyFont="1" applyFill="1" applyBorder="1" applyAlignment="1" applyProtection="1">
      <alignment horizontal="right" vertical="center" wrapText="1"/>
      <protection/>
    </xf>
    <xf numFmtId="177" fontId="15" fillId="0" borderId="18" xfId="58" applyNumberFormat="1" applyFont="1" applyFill="1" applyBorder="1" applyAlignment="1" applyProtection="1">
      <alignment horizontal="right" vertical="center" wrapText="1"/>
      <protection/>
    </xf>
    <xf numFmtId="176" fontId="15" fillId="0" borderId="18" xfId="58" applyNumberFormat="1" applyFont="1" applyFill="1" applyBorder="1" applyAlignment="1" applyProtection="1">
      <alignment horizontal="right" vertical="center" wrapText="1"/>
      <protection/>
    </xf>
    <xf numFmtId="184" fontId="13" fillId="0" borderId="0" xfId="0" applyNumberFormat="1" applyFont="1" applyFill="1" applyBorder="1" applyAlignment="1">
      <alignment horizontal="right" vertical="top" wrapText="1"/>
    </xf>
    <xf numFmtId="175" fontId="15" fillId="0" borderId="0" xfId="58" applyNumberFormat="1" applyFont="1" applyFill="1" applyBorder="1" applyAlignment="1" applyProtection="1">
      <alignment horizontal="right" vertical="center" wrapText="1"/>
      <protection/>
    </xf>
    <xf numFmtId="49" fontId="15" fillId="33" borderId="13" xfId="0" applyNumberFormat="1" applyFont="1" applyFill="1" applyBorder="1" applyAlignment="1">
      <alignment horizontal="right" vertical="top" wrapText="1"/>
    </xf>
    <xf numFmtId="173" fontId="5" fillId="36" borderId="18" xfId="58" applyNumberFormat="1" applyFont="1" applyFill="1" applyBorder="1" applyAlignment="1" applyProtection="1">
      <alignment horizont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wrapText="1"/>
    </xf>
    <xf numFmtId="0" fontId="26" fillId="0" borderId="0" xfId="0" applyFont="1" applyAlignment="1">
      <alignment vertical="center"/>
    </xf>
    <xf numFmtId="49" fontId="15" fillId="38" borderId="18" xfId="0" applyNumberFormat="1" applyFont="1" applyFill="1" applyBorder="1" applyAlignment="1">
      <alignment horizontal="right" vertical="top" wrapText="1"/>
    </xf>
    <xf numFmtId="176" fontId="13" fillId="0" borderId="0" xfId="0" applyNumberFormat="1" applyFont="1" applyFill="1" applyBorder="1" applyAlignment="1">
      <alignment horizontal="right" vertical="top" wrapText="1"/>
    </xf>
    <xf numFmtId="49" fontId="13" fillId="33" borderId="18" xfId="0" applyNumberFormat="1" applyFont="1" applyFill="1" applyBorder="1" applyAlignment="1">
      <alignment vertical="top" wrapText="1"/>
    </xf>
    <xf numFmtId="176" fontId="13" fillId="33" borderId="18" xfId="0" applyNumberFormat="1" applyFont="1" applyFill="1" applyBorder="1" applyAlignment="1">
      <alignment horizontal="right" vertical="top" wrapText="1"/>
    </xf>
    <xf numFmtId="180" fontId="15" fillId="38" borderId="18" xfId="58" applyNumberFormat="1" applyFont="1" applyFill="1" applyBorder="1" applyAlignment="1" applyProtection="1">
      <alignment horizontal="right" vertical="center" wrapText="1"/>
      <protection/>
    </xf>
    <xf numFmtId="173" fontId="5" fillId="36" borderId="21" xfId="58" applyNumberFormat="1" applyFont="1" applyFill="1" applyBorder="1" applyAlignment="1" applyProtection="1">
      <alignment horizontal="center" wrapText="1"/>
      <protection/>
    </xf>
    <xf numFmtId="49" fontId="13" fillId="33" borderId="22" xfId="0" applyNumberFormat="1" applyFont="1" applyFill="1" applyBorder="1" applyAlignment="1">
      <alignment vertical="top" wrapText="1"/>
    </xf>
    <xf numFmtId="176" fontId="13" fillId="33" borderId="22" xfId="0" applyNumberFormat="1" applyFont="1" applyFill="1" applyBorder="1" applyAlignment="1">
      <alignment horizontal="right" vertical="top" wrapText="1"/>
    </xf>
    <xf numFmtId="173" fontId="5" fillId="37" borderId="23" xfId="58" applyNumberFormat="1" applyFont="1" applyFill="1" applyBorder="1" applyAlignment="1" applyProtection="1">
      <alignment horizontal="center" wrapText="1"/>
      <protection/>
    </xf>
    <xf numFmtId="173" fontId="5" fillId="37" borderId="24" xfId="58" applyNumberFormat="1" applyFont="1" applyFill="1" applyBorder="1" applyAlignment="1" applyProtection="1">
      <alignment horizontal="center" wrapText="1"/>
      <protection/>
    </xf>
    <xf numFmtId="1" fontId="15" fillId="33" borderId="21" xfId="58" applyNumberFormat="1" applyFont="1" applyFill="1" applyBorder="1" applyAlignment="1" applyProtection="1">
      <alignment horizontal="center" vertical="center" wrapText="1"/>
      <protection/>
    </xf>
    <xf numFmtId="49" fontId="15" fillId="38" borderId="22" xfId="0" applyNumberFormat="1" applyFont="1" applyFill="1" applyBorder="1" applyAlignment="1">
      <alignment horizontal="right" vertical="top" wrapText="1"/>
    </xf>
    <xf numFmtId="173" fontId="15" fillId="38" borderId="22" xfId="58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2" fontId="5" fillId="33" borderId="10" xfId="58" applyNumberFormat="1" applyFont="1" applyFill="1" applyBorder="1" applyAlignment="1" applyProtection="1">
      <alignment horizontal="center" vertical="center" wrapText="1"/>
      <protection/>
    </xf>
    <xf numFmtId="173" fontId="8" fillId="33" borderId="10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8" fillId="0" borderId="0" xfId="54" applyFont="1" applyFill="1">
      <alignment/>
      <protection/>
    </xf>
    <xf numFmtId="0" fontId="8" fillId="0" borderId="0" xfId="54" applyFont="1" applyFill="1" applyAlignment="1">
      <alignment horizontal="center"/>
      <protection/>
    </xf>
    <xf numFmtId="0" fontId="8" fillId="0" borderId="18" xfId="54" applyFont="1" applyFill="1" applyBorder="1" applyAlignment="1">
      <alignment horizontal="center"/>
      <protection/>
    </xf>
    <xf numFmtId="0" fontId="8" fillId="0" borderId="23" xfId="54" applyFont="1" applyFill="1" applyBorder="1" applyAlignment="1">
      <alignment horizontal="center" wrapText="1"/>
      <protection/>
    </xf>
    <xf numFmtId="172" fontId="8" fillId="0" borderId="18" xfId="59" applyNumberFormat="1" applyFont="1" applyFill="1" applyBorder="1" applyAlignment="1">
      <alignment horizontal="center" wrapText="1"/>
    </xf>
    <xf numFmtId="0" fontId="8" fillId="0" borderId="0" xfId="54" applyFont="1">
      <alignment/>
      <protection/>
    </xf>
    <xf numFmtId="4" fontId="5" fillId="0" borderId="18" xfId="59" applyNumberFormat="1" applyFont="1" applyFill="1" applyBorder="1" applyAlignment="1">
      <alignment horizontal="center" wrapText="1"/>
    </xf>
    <xf numFmtId="0" fontId="8" fillId="0" borderId="0" xfId="52" applyFont="1" applyFill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Fill="1" applyAlignment="1">
      <alignment horizontal="center" vertical="top"/>
      <protection/>
    </xf>
    <xf numFmtId="0" fontId="8" fillId="0" borderId="0" xfId="54" applyFont="1" applyFill="1" applyAlignment="1">
      <alignment horizontal="left"/>
      <protection/>
    </xf>
    <xf numFmtId="0" fontId="8" fillId="0" borderId="0" xfId="54" applyFont="1" applyFill="1" applyAlignment="1">
      <alignment vertical="top"/>
      <protection/>
    </xf>
    <xf numFmtId="4" fontId="8" fillId="0" borderId="0" xfId="54" applyNumberFormat="1" applyFont="1" applyFill="1">
      <alignment/>
      <protection/>
    </xf>
    <xf numFmtId="49" fontId="8" fillId="0" borderId="0" xfId="54" applyNumberFormat="1" applyFont="1" applyFill="1">
      <alignment/>
      <protection/>
    </xf>
    <xf numFmtId="4" fontId="27" fillId="0" borderId="0" xfId="54" applyNumberFormat="1" applyFont="1" applyFill="1">
      <alignment/>
      <protection/>
    </xf>
    <xf numFmtId="3" fontId="8" fillId="0" borderId="0" xfId="54" applyNumberFormat="1" applyFont="1" applyFill="1">
      <alignment/>
      <protection/>
    </xf>
    <xf numFmtId="0" fontId="8" fillId="0" borderId="23" xfId="54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wrapText="1"/>
    </xf>
    <xf numFmtId="0" fontId="8" fillId="0" borderId="25" xfId="54" applyFont="1" applyFill="1" applyBorder="1">
      <alignment/>
      <protection/>
    </xf>
    <xf numFmtId="0" fontId="8" fillId="0" borderId="25" xfId="54" applyFont="1" applyBorder="1">
      <alignment/>
      <protection/>
    </xf>
    <xf numFmtId="0" fontId="8" fillId="0" borderId="25" xfId="52" applyFont="1" applyFill="1" applyBorder="1">
      <alignment/>
      <protection/>
    </xf>
    <xf numFmtId="49" fontId="15" fillId="13" borderId="18" xfId="0" applyNumberFormat="1" applyFont="1" applyFill="1" applyBorder="1" applyAlignment="1">
      <alignment horizontal="justify" vertical="top" wrapText="1"/>
    </xf>
    <xf numFmtId="1" fontId="15" fillId="13" borderId="18" xfId="58" applyNumberFormat="1" applyFont="1" applyFill="1" applyBorder="1" applyAlignment="1">
      <alignment horizontal="center" vertical="center" wrapText="1"/>
    </xf>
    <xf numFmtId="184" fontId="15" fillId="13" borderId="18" xfId="58" applyNumberFormat="1" applyFont="1" applyFill="1" applyBorder="1" applyAlignment="1">
      <alignment horizontal="right" vertical="center" wrapText="1"/>
    </xf>
    <xf numFmtId="0" fontId="8" fillId="41" borderId="0" xfId="0" applyFont="1" applyFill="1" applyBorder="1" applyAlignment="1">
      <alignment wrapText="1"/>
    </xf>
    <xf numFmtId="1" fontId="15" fillId="42" borderId="18" xfId="58" applyNumberFormat="1" applyFont="1" applyFill="1" applyBorder="1" applyAlignment="1">
      <alignment horizontal="center" vertical="center" wrapText="1"/>
    </xf>
    <xf numFmtId="180" fontId="15" fillId="42" borderId="18" xfId="58" applyNumberFormat="1" applyFont="1" applyFill="1" applyBorder="1" applyAlignment="1">
      <alignment horizontal="right" vertical="center" wrapText="1"/>
    </xf>
    <xf numFmtId="180" fontId="15" fillId="0" borderId="18" xfId="58" applyNumberFormat="1" applyFont="1" applyFill="1" applyBorder="1" applyAlignment="1">
      <alignment horizontal="right" vertical="center" wrapText="1"/>
    </xf>
    <xf numFmtId="49" fontId="13" fillId="42" borderId="18" xfId="0" applyNumberFormat="1" applyFont="1" applyFill="1" applyBorder="1" applyAlignment="1">
      <alignment vertical="top" wrapText="1"/>
    </xf>
    <xf numFmtId="180" fontId="13" fillId="42" borderId="18" xfId="0" applyNumberFormat="1" applyFont="1" applyFill="1" applyBorder="1" applyAlignment="1">
      <alignment horizontal="right" vertical="top" wrapText="1"/>
    </xf>
    <xf numFmtId="49" fontId="15" fillId="13" borderId="18" xfId="0" applyNumberFormat="1" applyFont="1" applyFill="1" applyBorder="1" applyAlignment="1">
      <alignment vertical="top" wrapText="1"/>
    </xf>
    <xf numFmtId="173" fontId="15" fillId="13" borderId="18" xfId="58" applyNumberFormat="1" applyFont="1" applyFill="1" applyBorder="1" applyAlignment="1">
      <alignment horizontal="center" vertical="center" wrapText="1"/>
    </xf>
    <xf numFmtId="181" fontId="15" fillId="13" borderId="18" xfId="58" applyNumberFormat="1" applyFont="1" applyFill="1" applyBorder="1" applyAlignment="1">
      <alignment horizontal="right" vertical="center" wrapText="1"/>
    </xf>
    <xf numFmtId="181" fontId="15" fillId="13" borderId="18" xfId="58" applyNumberFormat="1" applyFont="1" applyFill="1" applyBorder="1" applyAlignment="1">
      <alignment horizontal="center" vertical="center" wrapText="1"/>
    </xf>
    <xf numFmtId="49" fontId="15" fillId="42" borderId="18" xfId="0" applyNumberFormat="1" applyFont="1" applyFill="1" applyBorder="1" applyAlignment="1">
      <alignment horizontal="right" vertical="top" wrapText="1"/>
    </xf>
    <xf numFmtId="173" fontId="15" fillId="42" borderId="18" xfId="58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2" fontId="15" fillId="42" borderId="18" xfId="0" applyNumberFormat="1" applyFont="1" applyFill="1" applyBorder="1" applyAlignment="1">
      <alignment horizontal="left" vertical="top" wrapText="1"/>
    </xf>
    <xf numFmtId="173" fontId="78" fillId="42" borderId="18" xfId="58" applyNumberFormat="1" applyFont="1" applyFill="1" applyBorder="1" applyAlignment="1">
      <alignment horizontal="center" wrapText="1"/>
    </xf>
    <xf numFmtId="4" fontId="20" fillId="40" borderId="0" xfId="0" applyNumberFormat="1" applyFont="1" applyFill="1" applyAlignment="1">
      <alignment wrapText="1"/>
    </xf>
    <xf numFmtId="0" fontId="20" fillId="40" borderId="0" xfId="0" applyFont="1" applyFill="1" applyAlignment="1">
      <alignment wrapText="1"/>
    </xf>
    <xf numFmtId="0" fontId="79" fillId="0" borderId="18" xfId="0" applyFont="1" applyFill="1" applyBorder="1" applyAlignment="1">
      <alignment/>
    </xf>
    <xf numFmtId="0" fontId="17" fillId="0" borderId="0" xfId="0" applyFont="1" applyAlignment="1">
      <alignment/>
    </xf>
    <xf numFmtId="173" fontId="5" fillId="0" borderId="10" xfId="58" applyNumberFormat="1" applyFont="1" applyFill="1" applyBorder="1" applyAlignment="1" applyProtection="1">
      <alignment horizontal="center" wrapText="1"/>
      <protection/>
    </xf>
    <xf numFmtId="0" fontId="15" fillId="0" borderId="18" xfId="0" applyFont="1" applyBorder="1" applyAlignment="1">
      <alignment/>
    </xf>
    <xf numFmtId="176" fontId="15" fillId="0" borderId="25" xfId="58" applyNumberFormat="1" applyFont="1" applyFill="1" applyBorder="1" applyAlignment="1" applyProtection="1">
      <alignment horizontal="right" vertical="center" wrapText="1"/>
      <protection/>
    </xf>
    <xf numFmtId="0" fontId="15" fillId="0" borderId="18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173" fontId="5" fillId="0" borderId="18" xfId="58" applyNumberFormat="1" applyFont="1" applyFill="1" applyBorder="1" applyAlignment="1" applyProtection="1">
      <alignment horizontal="center" wrapText="1"/>
      <protection/>
    </xf>
    <xf numFmtId="0" fontId="7" fillId="0" borderId="18" xfId="0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15" fillId="0" borderId="0" xfId="58" applyNumberFormat="1" applyFont="1" applyFill="1" applyBorder="1" applyAlignment="1" applyProtection="1">
      <alignment horizontal="right" vertical="center" wrapText="1"/>
      <protection/>
    </xf>
    <xf numFmtId="173" fontId="0" fillId="0" borderId="0" xfId="0" applyNumberFormat="1" applyAlignment="1">
      <alignment/>
    </xf>
    <xf numFmtId="4" fontId="22" fillId="0" borderId="10" xfId="0" applyNumberFormat="1" applyFont="1" applyFill="1" applyBorder="1" applyAlignment="1">
      <alignment horizontal="center" wrapText="1"/>
    </xf>
    <xf numFmtId="4" fontId="22" fillId="0" borderId="13" xfId="0" applyNumberFormat="1" applyFont="1" applyBorder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4" fontId="22" fillId="0" borderId="18" xfId="0" applyNumberFormat="1" applyFont="1" applyBorder="1" applyAlignment="1">
      <alignment horizontal="center" wrapText="1"/>
    </xf>
    <xf numFmtId="4" fontId="22" fillId="0" borderId="0" xfId="0" applyNumberFormat="1" applyFont="1" applyBorder="1" applyAlignment="1">
      <alignment wrapText="1"/>
    </xf>
    <xf numFmtId="0" fontId="30" fillId="0" borderId="0" xfId="0" applyFont="1" applyAlignment="1">
      <alignment/>
    </xf>
    <xf numFmtId="0" fontId="22" fillId="0" borderId="0" xfId="0" applyFont="1" applyAlignment="1">
      <alignment wrapText="1"/>
    </xf>
    <xf numFmtId="4" fontId="22" fillId="0" borderId="10" xfId="0" applyNumberFormat="1" applyFont="1" applyBorder="1" applyAlignment="1">
      <alignment wrapText="1"/>
    </xf>
    <xf numFmtId="3" fontId="22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21" fillId="0" borderId="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wrapText="1"/>
    </xf>
    <xf numFmtId="3" fontId="22" fillId="0" borderId="13" xfId="0" applyNumberFormat="1" applyFont="1" applyBorder="1" applyAlignment="1">
      <alignment horizontal="center" wrapText="1"/>
    </xf>
    <xf numFmtId="3" fontId="22" fillId="0" borderId="18" xfId="0" applyNumberFormat="1" applyFont="1" applyBorder="1" applyAlignment="1">
      <alignment horizontal="center" wrapText="1"/>
    </xf>
    <xf numFmtId="4" fontId="22" fillId="0" borderId="17" xfId="0" applyNumberFormat="1" applyFont="1" applyFill="1" applyBorder="1" applyAlignment="1">
      <alignment horizontal="center" wrapText="1"/>
    </xf>
    <xf numFmtId="4" fontId="22" fillId="40" borderId="0" xfId="0" applyNumberFormat="1" applyFont="1" applyFill="1" applyAlignment="1">
      <alignment wrapText="1"/>
    </xf>
    <xf numFmtId="0" fontId="30" fillId="40" borderId="0" xfId="0" applyFont="1" applyFill="1" applyAlignment="1">
      <alignment/>
    </xf>
    <xf numFmtId="0" fontId="22" fillId="40" borderId="0" xfId="0" applyFont="1" applyFill="1" applyAlignment="1">
      <alignment wrapText="1"/>
    </xf>
    <xf numFmtId="4" fontId="22" fillId="0" borderId="18" xfId="0" applyNumberFormat="1" applyFont="1" applyBorder="1" applyAlignment="1">
      <alignment wrapText="1"/>
    </xf>
    <xf numFmtId="3" fontId="22" fillId="0" borderId="18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wrapText="1"/>
    </xf>
    <xf numFmtId="4" fontId="22" fillId="42" borderId="10" xfId="0" applyNumberFormat="1" applyFont="1" applyFill="1" applyBorder="1" applyAlignment="1">
      <alignment wrapText="1"/>
    </xf>
    <xf numFmtId="0" fontId="31" fillId="0" borderId="18" xfId="54" applyFont="1" applyFill="1" applyBorder="1" applyAlignment="1">
      <alignment horizontal="center" vertical="top" wrapText="1"/>
      <protection/>
    </xf>
    <xf numFmtId="0" fontId="8" fillId="43" borderId="23" xfId="54" applyFont="1" applyFill="1" applyBorder="1" applyAlignment="1">
      <alignment horizontal="center" wrapText="1"/>
      <protection/>
    </xf>
    <xf numFmtId="0" fontId="5" fillId="11" borderId="18" xfId="52" applyFont="1" applyFill="1" applyBorder="1" applyAlignment="1">
      <alignment wrapText="1"/>
      <protection/>
    </xf>
    <xf numFmtId="0" fontId="5" fillId="11" borderId="18" xfId="53" applyFont="1" applyFill="1" applyBorder="1" applyAlignment="1">
      <alignment horizontal="left"/>
      <protection/>
    </xf>
    <xf numFmtId="172" fontId="8" fillId="11" borderId="18" xfId="59" applyNumberFormat="1" applyFont="1" applyFill="1" applyBorder="1" applyAlignment="1">
      <alignment horizontal="center" wrapText="1"/>
    </xf>
    <xf numFmtId="173" fontId="2" fillId="11" borderId="10" xfId="61" applyNumberFormat="1" applyFont="1" applyFill="1" applyBorder="1" applyAlignment="1" applyProtection="1">
      <alignment horizontal="center" wrapText="1"/>
      <protection/>
    </xf>
    <xf numFmtId="173" fontId="10" fillId="11" borderId="18" xfId="59" applyNumberFormat="1" applyFont="1" applyFill="1" applyBorder="1" applyAlignment="1" applyProtection="1">
      <alignment horizontal="center" wrapText="1"/>
      <protection/>
    </xf>
    <xf numFmtId="0" fontId="10" fillId="0" borderId="0" xfId="54" applyFont="1" applyFill="1" applyAlignment="1">
      <alignment/>
      <protection/>
    </xf>
    <xf numFmtId="0" fontId="10" fillId="0" borderId="0" xfId="54" applyFont="1" applyFill="1" applyBorder="1" applyAlignment="1">
      <alignment/>
      <protection/>
    </xf>
    <xf numFmtId="0" fontId="80" fillId="0" borderId="0" xfId="0" applyFont="1" applyFill="1" applyBorder="1" applyAlignment="1">
      <alignment/>
    </xf>
    <xf numFmtId="0" fontId="10" fillId="0" borderId="0" xfId="54" applyFont="1" applyFill="1">
      <alignment/>
      <protection/>
    </xf>
    <xf numFmtId="0" fontId="10" fillId="0" borderId="0" xfId="54" applyFont="1" applyFill="1" applyAlignment="1">
      <alignment horizontal="left"/>
      <protection/>
    </xf>
    <xf numFmtId="0" fontId="10" fillId="0" borderId="0" xfId="54" applyFont="1" applyFill="1" applyAlignment="1">
      <alignment horizontal="center"/>
      <protection/>
    </xf>
    <xf numFmtId="0" fontId="10" fillId="0" borderId="0" xfId="54" applyFont="1" applyFill="1" applyAlignment="1">
      <alignment horizontal="center" vertical="top"/>
      <protection/>
    </xf>
    <xf numFmtId="0" fontId="10" fillId="0" borderId="0" xfId="54" applyFont="1" applyFill="1" applyAlignment="1">
      <alignment vertical="center"/>
      <protection/>
    </xf>
    <xf numFmtId="49" fontId="33" fillId="38" borderId="18" xfId="0" applyNumberFormat="1" applyFont="1" applyFill="1" applyBorder="1" applyAlignment="1">
      <alignment horizontal="right" vertical="top" wrapText="1"/>
    </xf>
    <xf numFmtId="173" fontId="33" fillId="38" borderId="18" xfId="58" applyNumberFormat="1" applyFont="1" applyFill="1" applyBorder="1" applyAlignment="1" applyProtection="1">
      <alignment horizontal="center" vertical="center" wrapText="1"/>
      <protection/>
    </xf>
    <xf numFmtId="176" fontId="33" fillId="38" borderId="23" xfId="58" applyNumberFormat="1" applyFont="1" applyFill="1" applyBorder="1" applyAlignment="1" applyProtection="1">
      <alignment horizontal="right" vertical="center" wrapText="1"/>
      <protection/>
    </xf>
    <xf numFmtId="49" fontId="33" fillId="35" borderId="18" xfId="0" applyNumberFormat="1" applyFont="1" applyFill="1" applyBorder="1" applyAlignment="1">
      <alignment vertical="center" wrapText="1"/>
    </xf>
    <xf numFmtId="173" fontId="33" fillId="35" borderId="18" xfId="58" applyNumberFormat="1" applyFont="1" applyFill="1" applyBorder="1" applyAlignment="1" applyProtection="1">
      <alignment horizontal="center" vertical="center" wrapText="1"/>
      <protection/>
    </xf>
    <xf numFmtId="176" fontId="34" fillId="39" borderId="18" xfId="0" applyNumberFormat="1" applyFont="1" applyFill="1" applyBorder="1" applyAlignment="1">
      <alignment horizontal="right" vertical="center" wrapText="1"/>
    </xf>
    <xf numFmtId="176" fontId="15" fillId="43" borderId="10" xfId="58" applyNumberFormat="1" applyFont="1" applyFill="1" applyBorder="1" applyAlignment="1" applyProtection="1">
      <alignment horizontal="right" vertical="center" wrapText="1"/>
      <protection/>
    </xf>
    <xf numFmtId="176" fontId="15" fillId="43" borderId="18" xfId="58" applyNumberFormat="1" applyFont="1" applyFill="1" applyBorder="1" applyAlignment="1" applyProtection="1">
      <alignment horizontal="right" vertical="center" wrapText="1"/>
      <protection/>
    </xf>
    <xf numFmtId="0" fontId="7" fillId="43" borderId="18" xfId="0" applyFont="1" applyFill="1" applyBorder="1" applyAlignment="1">
      <alignment/>
    </xf>
    <xf numFmtId="4" fontId="15" fillId="43" borderId="18" xfId="0" applyNumberFormat="1" applyFont="1" applyFill="1" applyBorder="1" applyAlignment="1">
      <alignment/>
    </xf>
    <xf numFmtId="0" fontId="15" fillId="43" borderId="18" xfId="0" applyFont="1" applyFill="1" applyBorder="1" applyAlignment="1">
      <alignment/>
    </xf>
    <xf numFmtId="0" fontId="81" fillId="0" borderId="0" xfId="0" applyFont="1" applyAlignment="1">
      <alignment horizontal="center"/>
    </xf>
    <xf numFmtId="4" fontId="82" fillId="0" borderId="0" xfId="0" applyNumberFormat="1" applyFont="1" applyAlignment="1">
      <alignment horizontal="center"/>
    </xf>
    <xf numFmtId="4" fontId="83" fillId="0" borderId="0" xfId="0" applyNumberFormat="1" applyFont="1" applyAlignment="1">
      <alignment/>
    </xf>
    <xf numFmtId="173" fontId="5" fillId="43" borderId="10" xfId="58" applyNumberFormat="1" applyFont="1" applyFill="1" applyBorder="1" applyAlignment="1" applyProtection="1">
      <alignment horizontal="center" wrapText="1"/>
      <protection/>
    </xf>
    <xf numFmtId="0" fontId="8" fillId="33" borderId="15" xfId="0" applyFont="1" applyFill="1" applyBorder="1" applyAlignment="1">
      <alignment horizontal="center" wrapText="1"/>
    </xf>
    <xf numFmtId="176" fontId="15" fillId="43" borderId="13" xfId="58" applyNumberFormat="1" applyFont="1" applyFill="1" applyBorder="1" applyAlignment="1" applyProtection="1">
      <alignment horizontal="right" vertical="center" wrapText="1"/>
      <protection/>
    </xf>
    <xf numFmtId="4" fontId="7" fillId="43" borderId="18" xfId="0" applyNumberFormat="1" applyFont="1" applyFill="1" applyBorder="1" applyAlignment="1">
      <alignment/>
    </xf>
    <xf numFmtId="0" fontId="0" fillId="43" borderId="18" xfId="0" applyFont="1" applyFill="1" applyBorder="1" applyAlignment="1">
      <alignment/>
    </xf>
    <xf numFmtId="4" fontId="84" fillId="0" borderId="0" xfId="0" applyNumberFormat="1" applyFont="1" applyAlignment="1">
      <alignment horizontal="center"/>
    </xf>
    <xf numFmtId="49" fontId="22" fillId="0" borderId="0" xfId="0" applyNumberFormat="1" applyFont="1" applyFill="1" applyBorder="1" applyAlignment="1">
      <alignment horizontal="left" wrapText="1"/>
    </xf>
    <xf numFmtId="4" fontId="22" fillId="0" borderId="0" xfId="0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>
      <alignment horizontal="left" wrapText="1"/>
    </xf>
    <xf numFmtId="4" fontId="22" fillId="0" borderId="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wrapText="1"/>
    </xf>
    <xf numFmtId="0" fontId="30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173" fontId="10" fillId="0" borderId="18" xfId="59" applyNumberFormat="1" applyFont="1" applyFill="1" applyBorder="1" applyAlignment="1">
      <alignment horizontal="center" wrapText="1"/>
    </xf>
    <xf numFmtId="172" fontId="2" fillId="0" borderId="18" xfId="61" applyNumberFormat="1" applyFont="1" applyFill="1" applyBorder="1" applyAlignment="1" applyProtection="1">
      <alignment horizontal="center" wrapText="1"/>
      <protection/>
    </xf>
    <xf numFmtId="0" fontId="10" fillId="0" borderId="0" xfId="54" applyFont="1" applyFill="1" applyBorder="1" applyAlignment="1">
      <alignment horizontal="center" vertical="top" wrapText="1"/>
      <protection/>
    </xf>
    <xf numFmtId="2" fontId="8" fillId="0" borderId="0" xfId="59" applyNumberFormat="1" applyFont="1" applyFill="1" applyBorder="1" applyAlignment="1" applyProtection="1">
      <alignment horizontal="center" vertical="center" wrapText="1"/>
      <protection/>
    </xf>
    <xf numFmtId="0" fontId="31" fillId="0" borderId="0" xfId="54" applyFont="1" applyFill="1" applyBorder="1" applyAlignment="1">
      <alignment horizontal="center" vertical="top" wrapText="1"/>
      <protection/>
    </xf>
    <xf numFmtId="2" fontId="2" fillId="0" borderId="0" xfId="52" applyNumberFormat="1" applyFont="1" applyFill="1" applyBorder="1" applyAlignment="1" quotePrefix="1">
      <alignment horizontal="center" vertical="top" wrapText="1"/>
      <protection/>
    </xf>
    <xf numFmtId="0" fontId="2" fillId="0" borderId="0" xfId="52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wrapText="1"/>
      <protection/>
    </xf>
    <xf numFmtId="49" fontId="8" fillId="0" borderId="0" xfId="53" applyNumberFormat="1" applyFont="1" applyFill="1" applyBorder="1" applyAlignment="1">
      <alignment wrapText="1"/>
      <protection/>
    </xf>
    <xf numFmtId="0" fontId="5" fillId="0" borderId="0" xfId="53" applyFont="1" applyFill="1" applyBorder="1" applyAlignment="1">
      <alignment horizontal="left"/>
      <protection/>
    </xf>
    <xf numFmtId="172" fontId="8" fillId="0" borderId="0" xfId="59" applyNumberFormat="1" applyFont="1" applyFill="1" applyBorder="1" applyAlignment="1">
      <alignment horizontal="center" wrapText="1"/>
    </xf>
    <xf numFmtId="173" fontId="2" fillId="0" borderId="0" xfId="61" applyNumberFormat="1" applyFont="1" applyFill="1" applyBorder="1" applyAlignment="1" applyProtection="1">
      <alignment horizontal="center" wrapText="1"/>
      <protection/>
    </xf>
    <xf numFmtId="173" fontId="10" fillId="0" borderId="0" xfId="59" applyNumberFormat="1" applyFont="1" applyFill="1" applyBorder="1" applyAlignment="1" applyProtection="1">
      <alignment horizontal="center" wrapText="1"/>
      <protection/>
    </xf>
    <xf numFmtId="173" fontId="2" fillId="0" borderId="0" xfId="60" applyNumberFormat="1" applyFont="1" applyFill="1" applyBorder="1" applyAlignment="1" applyProtection="1">
      <alignment horizontal="center" wrapText="1"/>
      <protection/>
    </xf>
    <xf numFmtId="4" fontId="22" fillId="0" borderId="10" xfId="0" applyNumberFormat="1" applyFont="1" applyFill="1" applyBorder="1" applyAlignment="1">
      <alignment horizontal="right" wrapText="1"/>
    </xf>
    <xf numFmtId="173" fontId="2" fillId="0" borderId="18" xfId="58" applyNumberFormat="1" applyFont="1" applyFill="1" applyBorder="1" applyAlignment="1" applyProtection="1">
      <alignment horizontal="center" wrapText="1"/>
      <protection/>
    </xf>
    <xf numFmtId="172" fontId="2" fillId="0" borderId="18" xfId="59" applyNumberFormat="1" applyFont="1" applyFill="1" applyBorder="1" applyAlignment="1">
      <alignment horizontal="center" wrapText="1"/>
    </xf>
    <xf numFmtId="173" fontId="2" fillId="0" borderId="18" xfId="58" applyNumberFormat="1" applyFont="1" applyFill="1" applyBorder="1" applyAlignment="1">
      <alignment horizontal="center" wrapText="1"/>
    </xf>
    <xf numFmtId="173" fontId="2" fillId="0" borderId="18" xfId="59" applyNumberFormat="1" applyFont="1" applyFill="1" applyBorder="1" applyAlignment="1">
      <alignment horizontal="center" wrapText="1"/>
    </xf>
    <xf numFmtId="173" fontId="2" fillId="0" borderId="18" xfId="60" applyNumberFormat="1" applyFont="1" applyFill="1" applyBorder="1" applyAlignment="1">
      <alignment horizontal="center" wrapText="1"/>
    </xf>
    <xf numFmtId="173" fontId="5" fillId="0" borderId="18" xfId="60" applyNumberFormat="1" applyFont="1" applyFill="1" applyBorder="1" applyAlignment="1">
      <alignment horizontal="center" wrapText="1"/>
    </xf>
    <xf numFmtId="173" fontId="2" fillId="0" borderId="10" xfId="61" applyNumberFormat="1" applyFont="1" applyFill="1" applyBorder="1" applyAlignment="1" applyProtection="1">
      <alignment horizontal="center" wrapText="1"/>
      <protection/>
    </xf>
    <xf numFmtId="173" fontId="80" fillId="0" borderId="18" xfId="61" applyNumberFormat="1" applyFont="1" applyFill="1" applyBorder="1" applyAlignment="1">
      <alignment horizontal="center" wrapText="1"/>
    </xf>
    <xf numFmtId="0" fontId="5" fillId="44" borderId="18" xfId="0" applyFont="1" applyFill="1" applyBorder="1" applyAlignment="1">
      <alignment wrapText="1"/>
    </xf>
    <xf numFmtId="172" fontId="10" fillId="44" borderId="18" xfId="59" applyNumberFormat="1" applyFont="1" applyFill="1" applyBorder="1" applyAlignment="1">
      <alignment horizontal="center" wrapText="1"/>
    </xf>
    <xf numFmtId="0" fontId="78" fillId="44" borderId="18" xfId="0" applyFont="1" applyFill="1" applyBorder="1" applyAlignment="1">
      <alignment wrapText="1"/>
    </xf>
    <xf numFmtId="4" fontId="2" fillId="44" borderId="18" xfId="58" applyNumberFormat="1" applyFont="1" applyFill="1" applyBorder="1" applyAlignment="1">
      <alignment horizontal="center" wrapText="1"/>
    </xf>
    <xf numFmtId="4" fontId="2" fillId="44" borderId="18" xfId="59" applyNumberFormat="1" applyFont="1" applyFill="1" applyBorder="1" applyAlignment="1">
      <alignment horizontal="center" wrapText="1"/>
    </xf>
    <xf numFmtId="0" fontId="5" fillId="44" borderId="18" xfId="52" applyFont="1" applyFill="1" applyBorder="1" applyAlignment="1">
      <alignment wrapText="1"/>
      <protection/>
    </xf>
    <xf numFmtId="0" fontId="5" fillId="44" borderId="18" xfId="52" applyFont="1" applyFill="1" applyBorder="1" applyAlignment="1">
      <alignment horizontal="left" wrapText="1"/>
      <protection/>
    </xf>
    <xf numFmtId="172" fontId="2" fillId="44" borderId="18" xfId="60" applyNumberFormat="1" applyFont="1" applyFill="1" applyBorder="1" applyAlignment="1">
      <alignment horizontal="center" wrapText="1"/>
    </xf>
    <xf numFmtId="173" fontId="2" fillId="44" borderId="18" xfId="58" applyNumberFormat="1" applyFont="1" applyFill="1" applyBorder="1" applyAlignment="1" applyProtection="1">
      <alignment horizontal="center" wrapText="1"/>
      <protection/>
    </xf>
    <xf numFmtId="0" fontId="5" fillId="0" borderId="18" xfId="52" applyFont="1" applyFill="1" applyBorder="1" applyAlignment="1">
      <alignment wrapText="1"/>
      <protection/>
    </xf>
    <xf numFmtId="0" fontId="5" fillId="0" borderId="18" xfId="52" applyFont="1" applyFill="1" applyBorder="1" applyAlignment="1">
      <alignment horizontal="left" wrapText="1"/>
      <protection/>
    </xf>
    <xf numFmtId="0" fontId="5" fillId="0" borderId="18" xfId="53" applyFont="1" applyFill="1" applyBorder="1" applyAlignment="1">
      <alignment horizontal="left"/>
      <protection/>
    </xf>
    <xf numFmtId="0" fontId="36" fillId="0" borderId="18" xfId="0" applyFont="1" applyFill="1" applyBorder="1" applyAlignment="1">
      <alignment vertical="top" wrapText="1"/>
    </xf>
    <xf numFmtId="49" fontId="37" fillId="44" borderId="18" xfId="0" applyNumberFormat="1" applyFont="1" applyFill="1" applyBorder="1" applyAlignment="1">
      <alignment vertical="top" wrapText="1"/>
    </xf>
    <xf numFmtId="0" fontId="36" fillId="0" borderId="18" xfId="52" applyFont="1" applyFill="1" applyBorder="1" applyAlignment="1">
      <alignment horizontal="left" wrapText="1"/>
      <protection/>
    </xf>
    <xf numFmtId="49" fontId="37" fillId="44" borderId="18" xfId="52" applyNumberFormat="1" applyFont="1" applyFill="1" applyBorder="1" applyAlignment="1">
      <alignment horizontal="left" wrapText="1"/>
      <protection/>
    </xf>
    <xf numFmtId="49" fontId="36" fillId="0" borderId="18" xfId="52" applyNumberFormat="1" applyFont="1" applyFill="1" applyBorder="1" applyAlignment="1">
      <alignment horizontal="justify"/>
      <protection/>
    </xf>
    <xf numFmtId="0" fontId="36" fillId="0" borderId="18" xfId="52" applyFont="1" applyFill="1" applyBorder="1" applyAlignment="1">
      <alignment wrapText="1"/>
      <protection/>
    </xf>
    <xf numFmtId="49" fontId="37" fillId="11" borderId="18" xfId="53" applyNumberFormat="1" applyFont="1" applyFill="1" applyBorder="1" applyAlignment="1">
      <alignment wrapText="1"/>
      <protection/>
    </xf>
    <xf numFmtId="0" fontId="38" fillId="0" borderId="18" xfId="54" applyFont="1" applyFill="1" applyBorder="1">
      <alignment/>
      <protection/>
    </xf>
    <xf numFmtId="4" fontId="22" fillId="0" borderId="18" xfId="0" applyNumberFormat="1" applyFont="1" applyFill="1" applyBorder="1" applyAlignment="1">
      <alignment horizontal="center" wrapText="1"/>
    </xf>
    <xf numFmtId="49" fontId="22" fillId="0" borderId="15" xfId="0" applyNumberFormat="1" applyFont="1" applyFill="1" applyBorder="1" applyAlignment="1">
      <alignment horizontal="left" wrapText="1"/>
    </xf>
    <xf numFmtId="4" fontId="7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73" fontId="39" fillId="34" borderId="10" xfId="0" applyNumberFormat="1" applyFont="1" applyFill="1" applyBorder="1" applyAlignment="1">
      <alignment horizontal="right" vertical="center" wrapText="1"/>
    </xf>
    <xf numFmtId="175" fontId="39" fillId="34" borderId="10" xfId="0" applyNumberFormat="1" applyFont="1" applyFill="1" applyBorder="1" applyAlignment="1">
      <alignment horizontal="right" vertical="center" wrapText="1"/>
    </xf>
    <xf numFmtId="181" fontId="39" fillId="34" borderId="10" xfId="0" applyNumberFormat="1" applyFont="1" applyFill="1" applyBorder="1" applyAlignment="1">
      <alignment horizontal="right" vertical="center" wrapText="1"/>
    </xf>
    <xf numFmtId="172" fontId="27" fillId="45" borderId="10" xfId="58" applyNumberFormat="1" applyFont="1" applyFill="1" applyBorder="1" applyAlignment="1" applyProtection="1">
      <alignment horizontal="center" wrapText="1"/>
      <protection/>
    </xf>
    <xf numFmtId="173" fontId="27" fillId="44" borderId="10" xfId="58" applyNumberFormat="1" applyFont="1" applyFill="1" applyBorder="1" applyAlignment="1" applyProtection="1">
      <alignment horizontal="center" wrapText="1"/>
      <protection/>
    </xf>
    <xf numFmtId="173" fontId="27" fillId="45" borderId="10" xfId="0" applyNumberFormat="1" applyFont="1" applyFill="1" applyBorder="1" applyAlignment="1">
      <alignment horizontal="center" wrapText="1"/>
    </xf>
    <xf numFmtId="173" fontId="27" fillId="45" borderId="10" xfId="58" applyNumberFormat="1" applyFont="1" applyFill="1" applyBorder="1" applyAlignment="1" applyProtection="1">
      <alignment horizontal="center" wrapText="1"/>
      <protection/>
    </xf>
    <xf numFmtId="172" fontId="27" fillId="44" borderId="10" xfId="58" applyNumberFormat="1" applyFont="1" applyFill="1" applyBorder="1" applyAlignment="1" applyProtection="1">
      <alignment horizontal="center" wrapText="1"/>
      <protection/>
    </xf>
    <xf numFmtId="172" fontId="27" fillId="44" borderId="10" xfId="0" applyNumberFormat="1" applyFont="1" applyFill="1" applyBorder="1" applyAlignment="1">
      <alignment horizontal="center" wrapText="1"/>
    </xf>
    <xf numFmtId="172" fontId="27" fillId="45" borderId="10" xfId="0" applyNumberFormat="1" applyFont="1" applyFill="1" applyBorder="1" applyAlignment="1">
      <alignment horizontal="center" wrapText="1"/>
    </xf>
    <xf numFmtId="4" fontId="27" fillId="45" borderId="10" xfId="58" applyNumberFormat="1" applyFont="1" applyFill="1" applyBorder="1" applyAlignment="1" applyProtection="1">
      <alignment horizontal="center" wrapText="1"/>
      <protection/>
    </xf>
    <xf numFmtId="2" fontId="8" fillId="45" borderId="10" xfId="58" applyNumberFormat="1" applyFont="1" applyFill="1" applyBorder="1" applyAlignment="1" applyProtection="1">
      <alignment horizontal="center" wrapText="1"/>
      <protection/>
    </xf>
    <xf numFmtId="176" fontId="19" fillId="44" borderId="10" xfId="58" applyNumberFormat="1" applyFont="1" applyFill="1" applyBorder="1" applyAlignment="1" applyProtection="1">
      <alignment horizontal="right" vertical="center" wrapText="1"/>
      <protection/>
    </xf>
    <xf numFmtId="176" fontId="19" fillId="44" borderId="13" xfId="58" applyNumberFormat="1" applyFont="1" applyFill="1" applyBorder="1" applyAlignment="1" applyProtection="1">
      <alignment horizontal="right" vertical="center" wrapText="1"/>
      <protection/>
    </xf>
    <xf numFmtId="176" fontId="19" fillId="44" borderId="18" xfId="58" applyNumberFormat="1" applyFont="1" applyFill="1" applyBorder="1" applyAlignment="1" applyProtection="1">
      <alignment horizontal="right" vertical="center" wrapText="1"/>
      <protection/>
    </xf>
    <xf numFmtId="176" fontId="19" fillId="45" borderId="18" xfId="58" applyNumberFormat="1" applyFont="1" applyFill="1" applyBorder="1" applyAlignment="1" applyProtection="1">
      <alignment horizontal="right" vertical="center" wrapText="1"/>
      <protection/>
    </xf>
    <xf numFmtId="1" fontId="40" fillId="44" borderId="25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176" fontId="15" fillId="46" borderId="10" xfId="58" applyNumberFormat="1" applyFont="1" applyFill="1" applyBorder="1" applyAlignment="1" applyProtection="1">
      <alignment horizontal="right" vertical="center" wrapText="1"/>
      <protection/>
    </xf>
    <xf numFmtId="176" fontId="15" fillId="45" borderId="10" xfId="58" applyNumberFormat="1" applyFont="1" applyFill="1" applyBorder="1" applyAlignment="1" applyProtection="1">
      <alignment horizontal="right" vertical="center" wrapText="1"/>
      <protection/>
    </xf>
    <xf numFmtId="0" fontId="81" fillId="0" borderId="0" xfId="0" applyFont="1" applyAlignment="1">
      <alignment horizontal="center"/>
    </xf>
    <xf numFmtId="3" fontId="7" fillId="0" borderId="18" xfId="0" applyNumberFormat="1" applyFont="1" applyBorder="1" applyAlignment="1">
      <alignment/>
    </xf>
    <xf numFmtId="173" fontId="5" fillId="47" borderId="10" xfId="58" applyNumberFormat="1" applyFont="1" applyFill="1" applyBorder="1" applyAlignment="1" applyProtection="1">
      <alignment horizontal="center" wrapText="1"/>
      <protection/>
    </xf>
    <xf numFmtId="185" fontId="8" fillId="0" borderId="18" xfId="0" applyNumberFormat="1" applyFont="1" applyFill="1" applyBorder="1" applyAlignment="1">
      <alignment horizontal="center" wrapText="1"/>
    </xf>
    <xf numFmtId="173" fontId="5" fillId="36" borderId="18" xfId="58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vertical="top" wrapText="1"/>
    </xf>
    <xf numFmtId="183" fontId="5" fillId="0" borderId="0" xfId="0" applyNumberFormat="1" applyFont="1" applyAlignment="1">
      <alignment vertical="top" wrapText="1"/>
    </xf>
    <xf numFmtId="0" fontId="5" fillId="0" borderId="25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8" fillId="44" borderId="25" xfId="0" applyNumberFormat="1" applyFont="1" applyFill="1" applyBorder="1" applyAlignment="1">
      <alignment/>
    </xf>
    <xf numFmtId="0" fontId="5" fillId="43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 vertical="top" wrapText="1"/>
    </xf>
    <xf numFmtId="0" fontId="41" fillId="0" borderId="0" xfId="0" applyFont="1" applyBorder="1" applyAlignment="1">
      <alignment horizontal="center"/>
    </xf>
    <xf numFmtId="2" fontId="41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174" fontId="5" fillId="0" borderId="0" xfId="58" applyNumberFormat="1" applyFont="1" applyBorder="1" applyAlignment="1" applyProtection="1">
      <alignment horizontal="center" wrapText="1"/>
      <protection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8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1" fontId="8" fillId="33" borderId="13" xfId="0" applyNumberFormat="1" applyFont="1" applyFill="1" applyBorder="1" applyAlignment="1">
      <alignment horizontal="center" wrapText="1"/>
    </xf>
    <xf numFmtId="49" fontId="34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1" fontId="5" fillId="34" borderId="10" xfId="58" applyNumberFormat="1" applyFont="1" applyFill="1" applyBorder="1" applyAlignment="1" applyProtection="1">
      <alignment horizontal="center" vertical="center" wrapText="1"/>
      <protection/>
    </xf>
    <xf numFmtId="175" fontId="27" fillId="34" borderId="10" xfId="0" applyNumberFormat="1" applyFont="1" applyFill="1" applyBorder="1" applyAlignment="1">
      <alignment horizontal="center" vertical="center" wrapText="1"/>
    </xf>
    <xf numFmtId="175" fontId="5" fillId="34" borderId="10" xfId="0" applyNumberFormat="1" applyFont="1" applyFill="1" applyBorder="1" applyAlignment="1">
      <alignment horizontal="center" vertical="center" wrapText="1"/>
    </xf>
    <xf numFmtId="1" fontId="5" fillId="33" borderId="10" xfId="58" applyNumberFormat="1" applyFont="1" applyFill="1" applyBorder="1" applyAlignment="1" applyProtection="1">
      <alignment horizontal="center" vertical="center" wrapText="1"/>
      <protection/>
    </xf>
    <xf numFmtId="181" fontId="27" fillId="34" borderId="10" xfId="0" applyNumberFormat="1" applyFont="1" applyFill="1" applyBorder="1" applyAlignment="1">
      <alignment horizontal="center" vertical="center" wrapText="1"/>
    </xf>
    <xf numFmtId="175" fontId="5" fillId="34" borderId="10" xfId="58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>
      <alignment horizontal="right" vertical="top" wrapText="1"/>
    </xf>
    <xf numFmtId="176" fontId="8" fillId="44" borderId="10" xfId="58" applyNumberFormat="1" applyFont="1" applyFill="1" applyBorder="1" applyAlignment="1" applyProtection="1">
      <alignment horizontal="right" vertical="center" wrapText="1"/>
      <protection/>
    </xf>
    <xf numFmtId="176" fontId="5" fillId="43" borderId="10" xfId="58" applyNumberFormat="1" applyFont="1" applyFill="1" applyBorder="1" applyAlignment="1" applyProtection="1">
      <alignment horizontal="right" vertical="center" wrapText="1"/>
      <protection/>
    </xf>
    <xf numFmtId="49" fontId="5" fillId="33" borderId="13" xfId="0" applyNumberFormat="1" applyFont="1" applyFill="1" applyBorder="1" applyAlignment="1">
      <alignment horizontal="right" vertical="top" wrapText="1"/>
    </xf>
    <xf numFmtId="1" fontId="5" fillId="33" borderId="13" xfId="58" applyNumberFormat="1" applyFont="1" applyFill="1" applyBorder="1" applyAlignment="1" applyProtection="1">
      <alignment horizontal="center" vertical="center" wrapText="1"/>
      <protection/>
    </xf>
    <xf numFmtId="176" fontId="8" fillId="44" borderId="13" xfId="58" applyNumberFormat="1" applyFont="1" applyFill="1" applyBorder="1" applyAlignment="1" applyProtection="1">
      <alignment horizontal="right" vertical="center" wrapText="1"/>
      <protection/>
    </xf>
    <xf numFmtId="176" fontId="5" fillId="43" borderId="13" xfId="58" applyNumberFormat="1" applyFont="1" applyFill="1" applyBorder="1" applyAlignment="1" applyProtection="1">
      <alignment horizontal="right" vertical="center" wrapText="1"/>
      <protection/>
    </xf>
    <xf numFmtId="49" fontId="5" fillId="33" borderId="18" xfId="0" applyNumberFormat="1" applyFont="1" applyFill="1" applyBorder="1" applyAlignment="1">
      <alignment horizontal="right" vertical="top" wrapText="1"/>
    </xf>
    <xf numFmtId="1" fontId="5" fillId="33" borderId="18" xfId="58" applyNumberFormat="1" applyFont="1" applyFill="1" applyBorder="1" applyAlignment="1" applyProtection="1">
      <alignment horizontal="center" vertical="center" wrapText="1"/>
      <protection/>
    </xf>
    <xf numFmtId="176" fontId="8" fillId="44" borderId="18" xfId="58" applyNumberFormat="1" applyFont="1" applyFill="1" applyBorder="1" applyAlignment="1" applyProtection="1">
      <alignment horizontal="right" vertical="center" wrapText="1"/>
      <protection/>
    </xf>
    <xf numFmtId="176" fontId="5" fillId="0" borderId="25" xfId="58" applyNumberFormat="1" applyFont="1" applyFill="1" applyBorder="1" applyAlignment="1" applyProtection="1">
      <alignment horizontal="right" vertical="center" wrapText="1"/>
      <protection/>
    </xf>
    <xf numFmtId="176" fontId="5" fillId="0" borderId="18" xfId="58" applyNumberFormat="1" applyFont="1" applyFill="1" applyBorder="1" applyAlignment="1" applyProtection="1">
      <alignment horizontal="right" vertical="center" wrapText="1"/>
      <protection/>
    </xf>
    <xf numFmtId="49" fontId="34" fillId="33" borderId="26" xfId="0" applyNumberFormat="1" applyFont="1" applyFill="1" applyBorder="1" applyAlignment="1">
      <alignment vertical="center" wrapText="1"/>
    </xf>
    <xf numFmtId="49" fontId="34" fillId="33" borderId="26" xfId="0" applyNumberFormat="1" applyFont="1" applyFill="1" applyBorder="1" applyAlignment="1">
      <alignment vertical="top" wrapText="1"/>
    </xf>
    <xf numFmtId="176" fontId="34" fillId="33" borderId="26" xfId="0" applyNumberFormat="1" applyFont="1" applyFill="1" applyBorder="1" applyAlignment="1">
      <alignment horizontal="right" vertical="top" wrapText="1"/>
    </xf>
    <xf numFmtId="176" fontId="34" fillId="33" borderId="27" xfId="0" applyNumberFormat="1" applyFont="1" applyFill="1" applyBorder="1" applyAlignment="1">
      <alignment horizontal="right" vertical="top" wrapText="1"/>
    </xf>
    <xf numFmtId="184" fontId="34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175" fontId="5" fillId="0" borderId="0" xfId="58" applyNumberFormat="1" applyFont="1" applyFill="1" applyBorder="1" applyAlignment="1" applyProtection="1">
      <alignment horizontal="right" vertical="center" wrapText="1"/>
      <protection/>
    </xf>
    <xf numFmtId="176" fontId="8" fillId="45" borderId="18" xfId="58" applyNumberFormat="1" applyFont="1" applyFill="1" applyBorder="1" applyAlignment="1" applyProtection="1">
      <alignment horizontal="right" vertical="center" wrapText="1"/>
      <protection/>
    </xf>
    <xf numFmtId="177" fontId="5" fillId="33" borderId="18" xfId="58" applyNumberFormat="1" applyFont="1" applyFill="1" applyBorder="1" applyAlignment="1" applyProtection="1">
      <alignment horizontal="right" vertical="center" wrapText="1"/>
      <protection/>
    </xf>
    <xf numFmtId="176" fontId="5" fillId="43" borderId="18" xfId="58" applyNumberFormat="1" applyFont="1" applyFill="1" applyBorder="1" applyAlignment="1" applyProtection="1">
      <alignment horizontal="right" vertical="center" wrapText="1"/>
      <protection/>
    </xf>
    <xf numFmtId="177" fontId="5" fillId="0" borderId="18" xfId="58" applyNumberFormat="1" applyFont="1" applyFill="1" applyBorder="1" applyAlignment="1" applyProtection="1">
      <alignment horizontal="right" vertical="center" wrapText="1"/>
      <protection/>
    </xf>
    <xf numFmtId="3" fontId="5" fillId="43" borderId="18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173" fontId="5" fillId="0" borderId="0" xfId="0" applyNumberFormat="1" applyFont="1" applyAlignment="1">
      <alignment/>
    </xf>
    <xf numFmtId="173" fontId="27" fillId="34" borderId="10" xfId="0" applyNumberFormat="1" applyFont="1" applyFill="1" applyBorder="1" applyAlignment="1">
      <alignment horizontal="right" vertical="center" wrapText="1"/>
    </xf>
    <xf numFmtId="175" fontId="5" fillId="34" borderId="10" xfId="0" applyNumberFormat="1" applyFont="1" applyFill="1" applyBorder="1" applyAlignment="1">
      <alignment horizontal="right" vertical="center" wrapText="1"/>
    </xf>
    <xf numFmtId="175" fontId="5" fillId="34" borderId="10" xfId="58" applyNumberFormat="1" applyFont="1" applyFill="1" applyBorder="1" applyAlignment="1" applyProtection="1">
      <alignment horizontal="right" vertical="center" wrapText="1"/>
      <protection/>
    </xf>
    <xf numFmtId="176" fontId="5" fillId="43" borderId="25" xfId="58" applyNumberFormat="1" applyFont="1" applyFill="1" applyBorder="1" applyAlignment="1" applyProtection="1">
      <alignment horizontal="right" vertical="center" wrapText="1"/>
      <protection/>
    </xf>
    <xf numFmtId="49" fontId="34" fillId="33" borderId="18" xfId="0" applyNumberFormat="1" applyFont="1" applyFill="1" applyBorder="1" applyAlignment="1">
      <alignment vertical="top" wrapText="1"/>
    </xf>
    <xf numFmtId="176" fontId="34" fillId="33" borderId="18" xfId="0" applyNumberFormat="1" applyFont="1" applyFill="1" applyBorder="1" applyAlignment="1">
      <alignment horizontal="right" vertical="top" wrapText="1"/>
    </xf>
    <xf numFmtId="176" fontId="34" fillId="0" borderId="0" xfId="0" applyNumberFormat="1" applyFont="1" applyFill="1" applyBorder="1" applyAlignment="1">
      <alignment horizontal="right" vertical="top" wrapText="1"/>
    </xf>
    <xf numFmtId="49" fontId="5" fillId="35" borderId="18" xfId="0" applyNumberFormat="1" applyFont="1" applyFill="1" applyBorder="1" applyAlignment="1">
      <alignment vertical="top" wrapText="1"/>
    </xf>
    <xf numFmtId="173" fontId="5" fillId="35" borderId="18" xfId="58" applyNumberFormat="1" applyFont="1" applyFill="1" applyBorder="1" applyAlignment="1" applyProtection="1">
      <alignment horizontal="center" vertical="center" wrapText="1"/>
      <protection/>
    </xf>
    <xf numFmtId="176" fontId="34" fillId="39" borderId="18" xfId="0" applyNumberFormat="1" applyFont="1" applyFill="1" applyBorder="1" applyAlignment="1">
      <alignment horizontal="right" vertical="top" wrapText="1"/>
    </xf>
    <xf numFmtId="184" fontId="34" fillId="0" borderId="0" xfId="0" applyNumberFormat="1" applyFont="1" applyFill="1" applyBorder="1" applyAlignment="1">
      <alignment horizontal="right" vertical="top" wrapText="1"/>
    </xf>
    <xf numFmtId="49" fontId="5" fillId="38" borderId="18" xfId="0" applyNumberFormat="1" applyFont="1" applyFill="1" applyBorder="1" applyAlignment="1">
      <alignment horizontal="right" vertical="top" wrapText="1"/>
    </xf>
    <xf numFmtId="173" fontId="5" fillId="38" borderId="18" xfId="58" applyNumberFormat="1" applyFont="1" applyFill="1" applyBorder="1" applyAlignment="1" applyProtection="1">
      <alignment horizontal="center" vertical="center" wrapText="1"/>
      <protection/>
    </xf>
    <xf numFmtId="180" fontId="5" fillId="38" borderId="18" xfId="58" applyNumberFormat="1" applyFont="1" applyFill="1" applyBorder="1" applyAlignment="1" applyProtection="1">
      <alignment horizontal="right" vertical="center" wrapText="1"/>
      <protection/>
    </xf>
    <xf numFmtId="176" fontId="5" fillId="38" borderId="18" xfId="58" applyNumberFormat="1" applyFont="1" applyFill="1" applyBorder="1" applyAlignment="1" applyProtection="1">
      <alignment horizontal="right" vertical="center" wrapText="1"/>
      <protection/>
    </xf>
    <xf numFmtId="176" fontId="5" fillId="33" borderId="18" xfId="58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Border="1" applyAlignment="1">
      <alignment/>
    </xf>
    <xf numFmtId="49" fontId="5" fillId="38" borderId="22" xfId="0" applyNumberFormat="1" applyFont="1" applyFill="1" applyBorder="1" applyAlignment="1">
      <alignment horizontal="right" vertical="top" wrapText="1"/>
    </xf>
    <xf numFmtId="173" fontId="5" fillId="38" borderId="22" xfId="58" applyNumberFormat="1" applyFont="1" applyFill="1" applyBorder="1" applyAlignment="1" applyProtection="1">
      <alignment horizontal="center" vertical="center" wrapText="1"/>
      <protection/>
    </xf>
    <xf numFmtId="176" fontId="5" fillId="38" borderId="19" xfId="58" applyNumberFormat="1" applyFont="1" applyFill="1" applyBorder="1" applyAlignment="1" applyProtection="1">
      <alignment horizontal="right" vertical="center" wrapText="1"/>
      <protection/>
    </xf>
    <xf numFmtId="175" fontId="27" fillId="34" borderId="10" xfId="0" applyNumberFormat="1" applyFont="1" applyFill="1" applyBorder="1" applyAlignment="1">
      <alignment horizontal="right" vertical="center" wrapText="1"/>
    </xf>
    <xf numFmtId="184" fontId="27" fillId="34" borderId="10" xfId="0" applyNumberFormat="1" applyFont="1" applyFill="1" applyBorder="1" applyAlignment="1">
      <alignment horizontal="right" vertical="center" wrapText="1"/>
    </xf>
    <xf numFmtId="176" fontId="34" fillId="33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1" fontId="5" fillId="33" borderId="21" xfId="58" applyNumberFormat="1" applyFont="1" applyFill="1" applyBorder="1" applyAlignment="1" applyProtection="1">
      <alignment horizontal="center" vertical="center" wrapText="1"/>
      <protection/>
    </xf>
    <xf numFmtId="3" fontId="5" fillId="33" borderId="18" xfId="58" applyNumberFormat="1" applyFont="1" applyFill="1" applyBorder="1" applyAlignment="1" applyProtection="1">
      <alignment horizontal="right" vertical="center" wrapText="1"/>
      <protection/>
    </xf>
    <xf numFmtId="3" fontId="5" fillId="43" borderId="18" xfId="58" applyNumberFormat="1" applyFont="1" applyFill="1" applyBorder="1" applyAlignment="1" applyProtection="1">
      <alignment horizontal="right" vertical="center" wrapText="1"/>
      <protection/>
    </xf>
    <xf numFmtId="3" fontId="5" fillId="0" borderId="18" xfId="58" applyNumberFormat="1" applyFont="1" applyFill="1" applyBorder="1" applyAlignment="1" applyProtection="1">
      <alignment horizontal="right" vertical="center" wrapText="1"/>
      <protection/>
    </xf>
    <xf numFmtId="3" fontId="5" fillId="0" borderId="18" xfId="0" applyNumberFormat="1" applyFont="1" applyFill="1" applyBorder="1" applyAlignment="1">
      <alignment/>
    </xf>
    <xf numFmtId="3" fontId="78" fillId="0" borderId="18" xfId="0" applyNumberFormat="1" applyFont="1" applyFill="1" applyBorder="1" applyAlignment="1">
      <alignment/>
    </xf>
    <xf numFmtId="181" fontId="27" fillId="34" borderId="10" xfId="0" applyNumberFormat="1" applyFont="1" applyFill="1" applyBorder="1" applyAlignment="1">
      <alignment horizontal="right" vertical="center" wrapText="1"/>
    </xf>
    <xf numFmtId="0" fontId="81" fillId="0" borderId="0" xfId="0" applyFont="1" applyAlignment="1">
      <alignment horizontal="center"/>
    </xf>
    <xf numFmtId="173" fontId="5" fillId="36" borderId="18" xfId="58" applyNumberFormat="1" applyFont="1" applyFill="1" applyBorder="1" applyAlignment="1" applyProtection="1">
      <alignment horizontal="center" wrapText="1"/>
      <protection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41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 wrapText="1"/>
    </xf>
    <xf numFmtId="0" fontId="5" fillId="0" borderId="29" xfId="0" applyFont="1" applyBorder="1" applyAlignment="1">
      <alignment horizontal="center" vertical="center" wrapText="1"/>
    </xf>
    <xf numFmtId="173" fontId="5" fillId="36" borderId="10" xfId="58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26" xfId="0" applyFont="1" applyBorder="1" applyAlignment="1">
      <alignment horizontal="center" vertical="top" textRotation="90" wrapText="1"/>
    </xf>
    <xf numFmtId="0" fontId="5" fillId="0" borderId="15" xfId="0" applyFont="1" applyBorder="1" applyAlignment="1">
      <alignment horizontal="center" vertical="top" textRotation="90" wrapText="1"/>
    </xf>
    <xf numFmtId="3" fontId="5" fillId="33" borderId="10" xfId="0" applyNumberFormat="1" applyFont="1" applyFill="1" applyBorder="1" applyAlignment="1">
      <alignment horizontal="center" vertical="center" wrapText="1"/>
    </xf>
    <xf numFmtId="2" fontId="5" fillId="33" borderId="10" xfId="58" applyNumberFormat="1" applyFont="1" applyFill="1" applyBorder="1" applyAlignment="1" applyProtection="1">
      <alignment horizontal="center" vertical="center" wrapText="1"/>
      <protection/>
    </xf>
    <xf numFmtId="173" fontId="8" fillId="33" borderId="1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textRotation="90" wrapText="1"/>
    </xf>
    <xf numFmtId="173" fontId="5" fillId="36" borderId="21" xfId="58" applyNumberFormat="1" applyFont="1" applyFill="1" applyBorder="1" applyAlignment="1" applyProtection="1">
      <alignment horizontal="center" wrapText="1"/>
      <protection/>
    </xf>
    <xf numFmtId="49" fontId="10" fillId="0" borderId="0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8" fillId="41" borderId="3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8" fontId="18" fillId="33" borderId="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49" fontId="19" fillId="35" borderId="10" xfId="0" applyNumberFormat="1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wrapText="1"/>
    </xf>
    <xf numFmtId="0" fontId="11" fillId="33" borderId="16" xfId="0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/>
    </xf>
    <xf numFmtId="17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17" fillId="0" borderId="0" xfId="0" applyNumberFormat="1" applyFont="1" applyBorder="1" applyAlignment="1">
      <alignment horizontal="center" wrapText="1"/>
    </xf>
    <xf numFmtId="4" fontId="17" fillId="0" borderId="31" xfId="0" applyNumberFormat="1" applyFont="1" applyBorder="1" applyAlignment="1">
      <alignment horizontal="right" wrapText="1"/>
    </xf>
    <xf numFmtId="49" fontId="17" fillId="0" borderId="15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left" wrapText="1"/>
    </xf>
    <xf numFmtId="4" fontId="33" fillId="0" borderId="32" xfId="0" applyNumberFormat="1" applyFont="1" applyBorder="1" applyAlignment="1">
      <alignment horizontal="center" wrapText="1"/>
    </xf>
    <xf numFmtId="4" fontId="33" fillId="0" borderId="16" xfId="0" applyNumberFormat="1" applyFont="1" applyBorder="1" applyAlignment="1">
      <alignment horizontal="center" wrapText="1"/>
    </xf>
    <xf numFmtId="4" fontId="23" fillId="0" borderId="16" xfId="0" applyNumberFormat="1" applyFont="1" applyBorder="1" applyAlignment="1">
      <alignment horizontal="center" wrapText="1"/>
    </xf>
    <xf numFmtId="4" fontId="17" fillId="0" borderId="16" xfId="0" applyNumberFormat="1" applyFont="1" applyBorder="1" applyAlignment="1">
      <alignment horizontal="center" wrapText="1"/>
    </xf>
    <xf numFmtId="4" fontId="17" fillId="0" borderId="32" xfId="0" applyNumberFormat="1" applyFont="1" applyBorder="1" applyAlignment="1">
      <alignment horizontal="center" wrapText="1"/>
    </xf>
    <xf numFmtId="4" fontId="17" fillId="0" borderId="10" xfId="0" applyNumberFormat="1" applyFont="1" applyBorder="1" applyAlignment="1">
      <alignment horizontal="center" wrapText="1"/>
    </xf>
    <xf numFmtId="4" fontId="20" fillId="0" borderId="16" xfId="0" applyNumberFormat="1" applyFont="1" applyBorder="1" applyAlignment="1">
      <alignment horizontal="center" vertical="top" wrapText="1"/>
    </xf>
    <xf numFmtId="4" fontId="20" fillId="0" borderId="28" xfId="0" applyNumberFormat="1" applyFont="1" applyBorder="1" applyAlignment="1">
      <alignment horizontal="center" vertical="top" wrapText="1"/>
    </xf>
    <xf numFmtId="4" fontId="20" fillId="0" borderId="0" xfId="0" applyNumberFormat="1" applyFont="1" applyBorder="1" applyAlignment="1">
      <alignment horizontal="left" wrapText="1"/>
    </xf>
    <xf numFmtId="4" fontId="22" fillId="0" borderId="0" xfId="0" applyNumberFormat="1" applyFont="1" applyBorder="1" applyAlignment="1">
      <alignment horizontal="left" wrapText="1"/>
    </xf>
    <xf numFmtId="4" fontId="22" fillId="0" borderId="31" xfId="0" applyNumberFormat="1" applyFont="1" applyBorder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 vertical="center" wrapText="1"/>
    </xf>
    <xf numFmtId="4" fontId="22" fillId="0" borderId="24" xfId="0" applyNumberFormat="1" applyFont="1" applyBorder="1" applyAlignment="1">
      <alignment horizontal="center" wrapText="1"/>
    </xf>
    <xf numFmtId="4" fontId="22" fillId="0" borderId="33" xfId="0" applyNumberFormat="1" applyFont="1" applyBorder="1" applyAlignment="1">
      <alignment horizontal="center" wrapText="1"/>
    </xf>
    <xf numFmtId="4" fontId="22" fillId="0" borderId="34" xfId="0" applyNumberFormat="1" applyFont="1" applyBorder="1" applyAlignment="1">
      <alignment horizontal="center" wrapText="1"/>
    </xf>
    <xf numFmtId="4" fontId="22" fillId="0" borderId="35" xfId="0" applyNumberFormat="1" applyFont="1" applyBorder="1" applyAlignment="1">
      <alignment horizont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left" vertical="top" wrapText="1"/>
    </xf>
    <xf numFmtId="4" fontId="22" fillId="0" borderId="10" xfId="0" applyNumberFormat="1" applyFont="1" applyFill="1" applyBorder="1" applyAlignment="1">
      <alignment horizontal="left" wrapText="1"/>
    </xf>
    <xf numFmtId="4" fontId="22" fillId="0" borderId="10" xfId="0" applyNumberFormat="1" applyFont="1" applyFill="1" applyBorder="1" applyAlignment="1">
      <alignment horizontal="center" wrapText="1"/>
    </xf>
    <xf numFmtId="4" fontId="22" fillId="0" borderId="24" xfId="0" applyNumberFormat="1" applyFont="1" applyFill="1" applyBorder="1" applyAlignment="1">
      <alignment horizontal="center" wrapText="1"/>
    </xf>
    <xf numFmtId="4" fontId="22" fillId="0" borderId="33" xfId="0" applyNumberFormat="1" applyFont="1" applyFill="1" applyBorder="1" applyAlignment="1">
      <alignment horizontal="center" wrapText="1"/>
    </xf>
    <xf numFmtId="4" fontId="22" fillId="0" borderId="27" xfId="0" applyNumberFormat="1" applyFont="1" applyFill="1" applyBorder="1" applyAlignment="1">
      <alignment horizontal="center" wrapText="1"/>
    </xf>
    <xf numFmtId="4" fontId="22" fillId="0" borderId="31" xfId="0" applyNumberFormat="1" applyFont="1" applyFill="1" applyBorder="1" applyAlignment="1">
      <alignment horizontal="center" wrapText="1"/>
    </xf>
    <xf numFmtId="4" fontId="22" fillId="0" borderId="34" xfId="0" applyNumberFormat="1" applyFont="1" applyFill="1" applyBorder="1" applyAlignment="1">
      <alignment horizontal="center" wrapText="1"/>
    </xf>
    <xf numFmtId="4" fontId="22" fillId="0" borderId="35" xfId="0" applyNumberFormat="1" applyFont="1" applyFill="1" applyBorder="1" applyAlignment="1">
      <alignment horizont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2" fillId="0" borderId="36" xfId="0" applyNumberFormat="1" applyFont="1" applyBorder="1" applyAlignment="1">
      <alignment horizontal="center" vertical="center" wrapText="1"/>
    </xf>
    <xf numFmtId="3" fontId="22" fillId="0" borderId="37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wrapText="1"/>
    </xf>
    <xf numFmtId="4" fontId="22" fillId="0" borderId="38" xfId="0" applyNumberFormat="1" applyFont="1" applyBorder="1" applyAlignment="1">
      <alignment horizontal="center" wrapText="1"/>
    </xf>
    <xf numFmtId="4" fontId="22" fillId="0" borderId="39" xfId="0" applyNumberFormat="1" applyFont="1" applyBorder="1" applyAlignment="1">
      <alignment horizontal="center" wrapText="1"/>
    </xf>
    <xf numFmtId="4" fontId="22" fillId="0" borderId="13" xfId="0" applyNumberFormat="1" applyFont="1" applyBorder="1" applyAlignment="1">
      <alignment horizontal="center" wrapText="1"/>
    </xf>
    <xf numFmtId="4" fontId="22" fillId="0" borderId="40" xfId="0" applyNumberFormat="1" applyFont="1" applyBorder="1" applyAlignment="1">
      <alignment horizontal="center" wrapText="1"/>
    </xf>
    <xf numFmtId="4" fontId="85" fillId="0" borderId="41" xfId="0" applyNumberFormat="1" applyFont="1" applyBorder="1" applyAlignment="1">
      <alignment horizontal="center" wrapText="1"/>
    </xf>
    <xf numFmtId="4" fontId="85" fillId="0" borderId="42" xfId="0" applyNumberFormat="1" applyFont="1" applyBorder="1" applyAlignment="1">
      <alignment horizontal="center" wrapText="1"/>
    </xf>
    <xf numFmtId="4" fontId="85" fillId="0" borderId="43" xfId="0" applyNumberFormat="1" applyFont="1" applyBorder="1" applyAlignment="1">
      <alignment horizontal="center" wrapText="1"/>
    </xf>
    <xf numFmtId="4" fontId="85" fillId="0" borderId="39" xfId="0" applyNumberFormat="1" applyFont="1" applyBorder="1" applyAlignment="1">
      <alignment horizontal="center" wrapText="1"/>
    </xf>
    <xf numFmtId="4" fontId="22" fillId="0" borderId="13" xfId="0" applyNumberFormat="1" applyFont="1" applyFill="1" applyBorder="1" applyAlignment="1">
      <alignment horizontal="center" wrapText="1"/>
    </xf>
    <xf numFmtId="4" fontId="22" fillId="0" borderId="15" xfId="0" applyNumberFormat="1" applyFont="1" applyFill="1" applyBorder="1" applyAlignment="1">
      <alignment horizontal="center" wrapText="1"/>
    </xf>
    <xf numFmtId="4" fontId="22" fillId="0" borderId="15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 wrapText="1"/>
    </xf>
    <xf numFmtId="4" fontId="22" fillId="0" borderId="14" xfId="0" applyNumberFormat="1" applyFont="1" applyBorder="1" applyAlignment="1">
      <alignment horizontal="left" vertical="center" wrapText="1"/>
    </xf>
    <xf numFmtId="4" fontId="22" fillId="0" borderId="16" xfId="0" applyNumberFormat="1" applyFont="1" applyBorder="1" applyAlignment="1">
      <alignment horizontal="left" vertical="center" wrapText="1"/>
    </xf>
    <xf numFmtId="4" fontId="22" fillId="0" borderId="17" xfId="0" applyNumberFormat="1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3" fontId="22" fillId="0" borderId="10" xfId="0" applyNumberFormat="1" applyFont="1" applyBorder="1" applyAlignment="1">
      <alignment horizontal="center" vertical="center" wrapText="1"/>
    </xf>
    <xf numFmtId="4" fontId="22" fillId="0" borderId="40" xfId="0" applyNumberFormat="1" applyFont="1" applyFill="1" applyBorder="1" applyAlignment="1">
      <alignment horizontal="center" wrapText="1"/>
    </xf>
    <xf numFmtId="4" fontId="21" fillId="0" borderId="32" xfId="0" applyNumberFormat="1" applyFont="1" applyBorder="1" applyAlignment="1">
      <alignment horizontal="left" wrapText="1"/>
    </xf>
    <xf numFmtId="4" fontId="22" fillId="0" borderId="44" xfId="0" applyNumberFormat="1" applyFont="1" applyBorder="1" applyAlignment="1">
      <alignment horizontal="center" wrapText="1"/>
    </xf>
    <xf numFmtId="4" fontId="22" fillId="0" borderId="45" xfId="0" applyNumberFormat="1" applyFont="1" applyBorder="1" applyAlignment="1">
      <alignment horizontal="center" wrapText="1"/>
    </xf>
    <xf numFmtId="4" fontId="11" fillId="0" borderId="18" xfId="0" applyNumberFormat="1" applyFont="1" applyBorder="1" applyAlignment="1">
      <alignment horizontal="center" wrapText="1"/>
    </xf>
    <xf numFmtId="4" fontId="22" fillId="0" borderId="18" xfId="0" applyNumberFormat="1" applyFont="1" applyBorder="1" applyAlignment="1">
      <alignment horizontal="center" wrapText="1"/>
    </xf>
    <xf numFmtId="4" fontId="22" fillId="0" borderId="18" xfId="0" applyNumberFormat="1" applyFont="1" applyFill="1" applyBorder="1" applyAlignment="1">
      <alignment horizontal="center" wrapText="1"/>
    </xf>
    <xf numFmtId="4" fontId="85" fillId="0" borderId="28" xfId="0" applyNumberFormat="1" applyFont="1" applyBorder="1" applyAlignment="1">
      <alignment horizontal="center" wrapText="1"/>
    </xf>
    <xf numFmtId="4" fontId="85" fillId="0" borderId="33" xfId="0" applyNumberFormat="1" applyFont="1" applyBorder="1" applyAlignment="1">
      <alignment horizontal="center" wrapText="1"/>
    </xf>
    <xf numFmtId="4" fontId="85" fillId="0" borderId="30" xfId="0" applyNumberFormat="1" applyFont="1" applyBorder="1" applyAlignment="1">
      <alignment horizontal="center" wrapText="1"/>
    </xf>
    <xf numFmtId="4" fontId="85" fillId="0" borderId="18" xfId="0" applyNumberFormat="1" applyFont="1" applyBorder="1" applyAlignment="1">
      <alignment horizontal="center" wrapText="1"/>
    </xf>
    <xf numFmtId="3" fontId="22" fillId="0" borderId="18" xfId="0" applyNumberFormat="1" applyFont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left" wrapText="1"/>
    </xf>
    <xf numFmtId="4" fontId="22" fillId="0" borderId="16" xfId="0" applyNumberFormat="1" applyFont="1" applyBorder="1" applyAlignment="1">
      <alignment horizontal="center" wrapText="1"/>
    </xf>
    <xf numFmtId="4" fontId="22" fillId="0" borderId="17" xfId="0" applyNumberFormat="1" applyFont="1" applyBorder="1" applyAlignment="1">
      <alignment horizontal="center" wrapText="1"/>
    </xf>
    <xf numFmtId="4" fontId="22" fillId="0" borderId="14" xfId="0" applyNumberFormat="1" applyFont="1" applyFill="1" applyBorder="1" applyAlignment="1">
      <alignment horizontal="left" wrapText="1"/>
    </xf>
    <xf numFmtId="4" fontId="22" fillId="0" borderId="21" xfId="0" applyNumberFormat="1" applyFont="1" applyBorder="1" applyAlignment="1">
      <alignment horizontal="right" wrapText="1"/>
    </xf>
    <xf numFmtId="4" fontId="22" fillId="0" borderId="46" xfId="0" applyNumberFormat="1" applyFont="1" applyBorder="1" applyAlignment="1">
      <alignment horizontal="right" wrapText="1"/>
    </xf>
    <xf numFmtId="4" fontId="22" fillId="0" borderId="25" xfId="0" applyNumberFormat="1" applyFont="1" applyBorder="1" applyAlignment="1">
      <alignment horizontal="right" wrapText="1"/>
    </xf>
    <xf numFmtId="3" fontId="22" fillId="0" borderId="47" xfId="0" applyNumberFormat="1" applyFont="1" applyBorder="1" applyAlignment="1">
      <alignment horizontal="center" vertical="center" wrapText="1"/>
    </xf>
    <xf numFmtId="4" fontId="22" fillId="0" borderId="28" xfId="0" applyNumberFormat="1" applyFont="1" applyBorder="1" applyAlignment="1">
      <alignment horizontal="center" wrapText="1"/>
    </xf>
    <xf numFmtId="4" fontId="22" fillId="0" borderId="32" xfId="0" applyNumberFormat="1" applyFont="1" applyBorder="1" applyAlignment="1">
      <alignment horizontal="center" wrapText="1"/>
    </xf>
    <xf numFmtId="172" fontId="5" fillId="44" borderId="18" xfId="61" applyNumberFormat="1" applyFont="1" applyFill="1" applyBorder="1" applyAlignment="1" applyProtection="1">
      <alignment horizontal="center" wrapText="1"/>
      <protection/>
    </xf>
    <xf numFmtId="0" fontId="31" fillId="0" borderId="23" xfId="54" applyFont="1" applyFill="1" applyBorder="1" applyAlignment="1">
      <alignment horizontal="center" vertical="top" wrapText="1"/>
      <protection/>
    </xf>
    <xf numFmtId="0" fontId="31" fillId="0" borderId="19" xfId="54" applyFont="1" applyFill="1" applyBorder="1" applyAlignment="1">
      <alignment horizontal="center" vertical="top" wrapText="1"/>
      <protection/>
    </xf>
    <xf numFmtId="0" fontId="31" fillId="0" borderId="22" xfId="54" applyFont="1" applyFill="1" applyBorder="1" applyAlignment="1">
      <alignment horizontal="center" vertical="top" wrapText="1"/>
      <protection/>
    </xf>
    <xf numFmtId="172" fontId="2" fillId="0" borderId="18" xfId="61" applyNumberFormat="1" applyFont="1" applyFill="1" applyBorder="1" applyAlignment="1" applyProtection="1">
      <alignment horizontal="center" wrapText="1"/>
      <protection/>
    </xf>
    <xf numFmtId="172" fontId="10" fillId="0" borderId="18" xfId="53" applyNumberFormat="1" applyFont="1" applyFill="1" applyBorder="1" applyAlignment="1">
      <alignment horizontal="center" wrapText="1"/>
      <protection/>
    </xf>
    <xf numFmtId="0" fontId="32" fillId="0" borderId="0" xfId="54" applyFont="1" applyFill="1" applyBorder="1" applyAlignment="1">
      <alignment horizontal="center" vertical="center" wrapText="1"/>
      <protection/>
    </xf>
    <xf numFmtId="0" fontId="32" fillId="0" borderId="30" xfId="54" applyFont="1" applyFill="1" applyBorder="1" applyAlignment="1">
      <alignment horizontal="center" vertical="center" wrapText="1"/>
      <protection/>
    </xf>
    <xf numFmtId="0" fontId="35" fillId="0" borderId="18" xfId="54" applyFont="1" applyFill="1" applyBorder="1" applyAlignment="1">
      <alignment horizontal="center" vertical="top" wrapText="1"/>
      <protection/>
    </xf>
    <xf numFmtId="0" fontId="10" fillId="0" borderId="18" xfId="54" applyFont="1" applyFill="1" applyBorder="1" applyAlignment="1">
      <alignment/>
      <protection/>
    </xf>
    <xf numFmtId="1" fontId="8" fillId="0" borderId="18" xfId="59" applyNumberFormat="1" applyFont="1" applyFill="1" applyBorder="1" applyAlignment="1" applyProtection="1">
      <alignment horizontal="center" vertical="center" wrapText="1"/>
      <protection/>
    </xf>
    <xf numFmtId="2" fontId="8" fillId="0" borderId="18" xfId="59" applyNumberFormat="1" applyFont="1" applyFill="1" applyBorder="1" applyAlignment="1" applyProtection="1">
      <alignment horizontal="center" vertical="center" wrapText="1"/>
      <protection/>
    </xf>
    <xf numFmtId="0" fontId="8" fillId="0" borderId="48" xfId="52" applyFont="1" applyFill="1" applyBorder="1" applyAlignment="1">
      <alignment horizontal="center"/>
      <protection/>
    </xf>
    <xf numFmtId="0" fontId="8" fillId="0" borderId="49" xfId="52" applyFont="1" applyFill="1" applyBorder="1" applyAlignment="1">
      <alignment horizontal="center"/>
      <protection/>
    </xf>
    <xf numFmtId="0" fontId="8" fillId="0" borderId="50" xfId="52" applyFont="1" applyFill="1" applyBorder="1" applyAlignment="1">
      <alignment horizontal="center"/>
      <protection/>
    </xf>
    <xf numFmtId="0" fontId="6" fillId="0" borderId="18" xfId="52" applyFont="1" applyFill="1" applyBorder="1" applyAlignment="1">
      <alignment horizontal="center" vertical="top" wrapText="1"/>
      <protection/>
    </xf>
    <xf numFmtId="0" fontId="2" fillId="0" borderId="18" xfId="52" applyFont="1" applyFill="1" applyBorder="1" applyAlignment="1">
      <alignment/>
      <protection/>
    </xf>
    <xf numFmtId="0" fontId="10" fillId="0" borderId="18" xfId="52" applyFont="1" applyFill="1" applyBorder="1" applyAlignment="1">
      <alignment/>
      <protection/>
    </xf>
    <xf numFmtId="2" fontId="10" fillId="0" borderId="18" xfId="54" applyNumberFormat="1" applyFont="1" applyFill="1" applyBorder="1" applyAlignment="1">
      <alignment horizontal="center" vertical="top" wrapText="1"/>
      <protection/>
    </xf>
    <xf numFmtId="0" fontId="10" fillId="0" borderId="0" xfId="54" applyFont="1" applyFill="1" applyAlignment="1">
      <alignment horizontal="left"/>
      <protection/>
    </xf>
    <xf numFmtId="0" fontId="10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horizontal="left" vertical="center"/>
      <protection/>
    </xf>
    <xf numFmtId="2" fontId="2" fillId="0" borderId="18" xfId="52" applyNumberFormat="1" applyFont="1" applyFill="1" applyBorder="1" applyAlignment="1" quotePrefix="1">
      <alignment horizontal="center" vertical="top" wrapText="1"/>
      <protection/>
    </xf>
    <xf numFmtId="2" fontId="10" fillId="0" borderId="18" xfId="0" applyNumberFormat="1" applyFont="1" applyFill="1" applyBorder="1" applyAlignment="1">
      <alignment horizontal="center" wrapText="1"/>
    </xf>
    <xf numFmtId="173" fontId="2" fillId="0" borderId="18" xfId="58" applyNumberFormat="1" applyFont="1" applyFill="1" applyBorder="1" applyAlignment="1" applyProtection="1">
      <alignment horizontal="center" wrapText="1"/>
      <protection/>
    </xf>
    <xf numFmtId="2" fontId="2" fillId="0" borderId="18" xfId="52" applyNumberFormat="1" applyFont="1" applyFill="1" applyBorder="1" applyAlignment="1">
      <alignment horizontal="center" vertical="top" wrapText="1"/>
      <protection/>
    </xf>
    <xf numFmtId="0" fontId="2" fillId="0" borderId="18" xfId="52" applyFont="1" applyFill="1" applyBorder="1" applyAlignment="1">
      <alignment horizontal="center"/>
      <protection/>
    </xf>
    <xf numFmtId="0" fontId="31" fillId="0" borderId="18" xfId="54" applyFont="1" applyBorder="1" applyAlignment="1">
      <alignment horizontal="center" vertical="top" wrapText="1"/>
      <protection/>
    </xf>
    <xf numFmtId="1" fontId="8" fillId="0" borderId="23" xfId="59" applyNumberFormat="1" applyFont="1" applyFill="1" applyBorder="1" applyAlignment="1" applyProtection="1">
      <alignment horizontal="center" vertical="center" wrapText="1"/>
      <protection/>
    </xf>
    <xf numFmtId="1" fontId="8" fillId="0" borderId="19" xfId="59" applyNumberFormat="1" applyFont="1" applyFill="1" applyBorder="1" applyAlignment="1" applyProtection="1">
      <alignment horizontal="center" vertical="center" wrapText="1"/>
      <protection/>
    </xf>
    <xf numFmtId="1" fontId="8" fillId="0" borderId="22" xfId="59" applyNumberFormat="1" applyFont="1" applyFill="1" applyBorder="1" applyAlignment="1" applyProtection="1">
      <alignment horizontal="center" vertical="center" wrapText="1"/>
      <protection/>
    </xf>
    <xf numFmtId="2" fontId="8" fillId="48" borderId="23" xfId="59" applyNumberFormat="1" applyFont="1" applyFill="1" applyBorder="1" applyAlignment="1" applyProtection="1">
      <alignment horizontal="center" vertical="center" wrapText="1"/>
      <protection/>
    </xf>
    <xf numFmtId="2" fontId="8" fillId="48" borderId="19" xfId="59" applyNumberFormat="1" applyFont="1" applyFill="1" applyBorder="1" applyAlignment="1" applyProtection="1">
      <alignment horizontal="center" vertical="center" wrapText="1"/>
      <protection/>
    </xf>
    <xf numFmtId="2" fontId="8" fillId="48" borderId="22" xfId="59" applyNumberFormat="1" applyFont="1" applyFill="1" applyBorder="1" applyAlignment="1" applyProtection="1">
      <alignment horizontal="center" vertical="center" wrapText="1"/>
      <protection/>
    </xf>
    <xf numFmtId="2" fontId="8" fillId="0" borderId="23" xfId="59" applyNumberFormat="1" applyFont="1" applyFill="1" applyBorder="1" applyAlignment="1" applyProtection="1">
      <alignment horizontal="center" vertical="center" wrapText="1"/>
      <protection/>
    </xf>
    <xf numFmtId="2" fontId="8" fillId="0" borderId="19" xfId="59" applyNumberFormat="1" applyFont="1" applyFill="1" applyBorder="1" applyAlignment="1" applyProtection="1">
      <alignment horizontal="center" vertical="center" wrapText="1"/>
      <protection/>
    </xf>
    <xf numFmtId="2" fontId="8" fillId="0" borderId="22" xfId="59" applyNumberFormat="1" applyFont="1" applyFill="1" applyBorder="1" applyAlignment="1" applyProtection="1">
      <alignment horizontal="center" vertical="center" wrapText="1"/>
      <protection/>
    </xf>
    <xf numFmtId="173" fontId="2" fillId="0" borderId="23" xfId="60" applyNumberFormat="1" applyFont="1" applyFill="1" applyBorder="1" applyAlignment="1" applyProtection="1">
      <alignment horizontal="center" wrapText="1"/>
      <protection/>
    </xf>
    <xf numFmtId="173" fontId="2" fillId="0" borderId="19" xfId="60" applyNumberFormat="1" applyFont="1" applyFill="1" applyBorder="1" applyAlignment="1" applyProtection="1">
      <alignment horizontal="center" wrapText="1"/>
      <protection/>
    </xf>
    <xf numFmtId="173" fontId="2" fillId="0" borderId="22" xfId="60" applyNumberFormat="1" applyFont="1" applyFill="1" applyBorder="1" applyAlignment="1" applyProtection="1">
      <alignment horizontal="center" wrapText="1"/>
      <protection/>
    </xf>
    <xf numFmtId="2" fontId="10" fillId="0" borderId="48" xfId="54" applyNumberFormat="1" applyFont="1" applyFill="1" applyBorder="1" applyAlignment="1">
      <alignment horizontal="center" wrapText="1"/>
      <protection/>
    </xf>
    <xf numFmtId="2" fontId="10" fillId="0" borderId="50" xfId="54" applyNumberFormat="1" applyFont="1" applyFill="1" applyBorder="1" applyAlignment="1">
      <alignment horizontal="center" wrapText="1"/>
      <protection/>
    </xf>
    <xf numFmtId="2" fontId="10" fillId="0" borderId="49" xfId="54" applyNumberFormat="1" applyFont="1" applyFill="1" applyBorder="1" applyAlignment="1">
      <alignment horizont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СВОД СШ  Правый берег за 1 кв 2020 года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2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inout\&#1055;&#1051;&#1040;&#1053;&#1054;&#1042;&#1067;&#1049;\2020&#1075;\&#1056;&#1072;&#1089;&#1095;&#1077;&#1090;&#1099;%20&#1085;&#1086;&#1088;&#1084;&#1072;&#1090;&#1080;&#1074;&#1086;&#1074;%20&#1074;%20&#1052;&#1047;\3.%2031.03.2020\&#1055;&#1054;&#1044;%20&#1041;&#1070;&#1044;&#1046;&#1045;&#1058;%20&#1048;%20&#1052;&#1047;\&#1044;&#1054;\&#1084;&#1091;&#1085;.&#1079;&#1072;&#1076;&#1072;&#1085;&#1080;&#1103;%20%20&#1044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-01360405\Post\2020\&#1086;&#1090;&#1095;&#1077;&#1090;%20&#1087;&#1086;%20&#1052;&#1047;\&#1052;&#1047;%20&#1088;&#1072;&#1081;&#1086;&#1085;&#1072;%204%20&#1082;&#1074;.%202020\&#1057;&#1042;&#1054;&#1044;&#1067;\&#1057;&#1042;&#1054;&#1044;%20&#1044;&#105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o-01360405\Post\2022\&#1052;&#1047;\&#1062;&#1077;&#1085;&#1090;&#1088;&#1099;%20&#1044;&#1054;\&#1044;&#1054;%20&#1050;&#1086;&#1083;&#1080;&#1095;%20&#1080;%20&#1082;&#1072;&#1095;&#1077;&#1089;&#1090;&#1074;%20&#1087;&#1086;&#1082;&#1072;&#1079;&#1072;&#1090;&#1077;&#1083;&#1080;%20&#1085;&#1072;%20202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!&#1057;&#1074;&#1086;&#1076;%20&#1087;&#1086;%20&#1089;&#1077;&#1088;&#1090;&#1080;&#1092;&#1080;&#1082;&#1072;&#1090;&#1072;&#1084;%20&#1076;&#1083;&#1103;%20&#1086;&#1090;&#1095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ПС"/>
      <sheetName val="ЦДО № 5"/>
      <sheetName val="ЦТиР № 1"/>
      <sheetName val="СЮТ № 2"/>
      <sheetName val="СВОД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ТиР № 1"/>
      <sheetName val="ЦПС"/>
      <sheetName val="ЦДО № 5"/>
      <sheetName val="СВОД"/>
      <sheetName val="Лист1"/>
      <sheetName val="Медиа"/>
      <sheetName val="ЦДО"/>
      <sheetName val="ЦДТ"/>
      <sheetName val="Цтриго"/>
      <sheetName val="инт+"/>
      <sheetName val="ДТ"/>
      <sheetName val="ДООЦ"/>
      <sheetName val="СПЕКТР"/>
      <sheetName val="СВОД для ГУО"/>
    </sheetNames>
    <sheetDataSet>
      <sheetData sheetId="0">
        <row r="11">
          <cell r="Q11">
            <v>0</v>
          </cell>
        </row>
        <row r="12">
          <cell r="Q12">
            <v>1</v>
          </cell>
        </row>
        <row r="19">
          <cell r="Q19">
            <v>1</v>
          </cell>
        </row>
        <row r="20">
          <cell r="Q20">
            <v>1</v>
          </cell>
        </row>
        <row r="21">
          <cell r="Q21">
            <v>1</v>
          </cell>
        </row>
        <row r="34">
          <cell r="Q34">
            <v>1</v>
          </cell>
        </row>
        <row r="35">
          <cell r="Q35">
            <v>1</v>
          </cell>
        </row>
        <row r="36">
          <cell r="Q36">
            <v>0</v>
          </cell>
        </row>
      </sheetData>
      <sheetData sheetId="1">
        <row r="11">
          <cell r="Q11">
            <v>1</v>
          </cell>
        </row>
        <row r="12">
          <cell r="Q12">
            <v>1</v>
          </cell>
        </row>
        <row r="14">
          <cell r="Q14">
            <v>1</v>
          </cell>
        </row>
        <row r="15">
          <cell r="Q15">
            <v>1</v>
          </cell>
        </row>
        <row r="16">
          <cell r="Q16">
            <v>1</v>
          </cell>
        </row>
        <row r="34">
          <cell r="Q34">
            <v>1</v>
          </cell>
        </row>
        <row r="35">
          <cell r="Q35">
            <v>1</v>
          </cell>
        </row>
        <row r="36">
          <cell r="Q36">
            <v>1</v>
          </cell>
        </row>
      </sheetData>
      <sheetData sheetId="2">
        <row r="14">
          <cell r="Q14">
            <v>1</v>
          </cell>
        </row>
        <row r="15">
          <cell r="Q15">
            <v>1</v>
          </cell>
        </row>
        <row r="16">
          <cell r="Q16">
            <v>1</v>
          </cell>
        </row>
        <row r="19">
          <cell r="Q19">
            <v>1</v>
          </cell>
        </row>
        <row r="20">
          <cell r="Q20">
            <v>1</v>
          </cell>
        </row>
        <row r="21">
          <cell r="Q21">
            <v>1</v>
          </cell>
        </row>
        <row r="34">
          <cell r="Q34">
            <v>1</v>
          </cell>
        </row>
        <row r="35">
          <cell r="Q35">
            <v>1</v>
          </cell>
        </row>
        <row r="36">
          <cell r="Q36">
            <v>1</v>
          </cell>
        </row>
      </sheetData>
      <sheetData sheetId="5">
        <row r="6">
          <cell r="Q6">
            <v>1</v>
          </cell>
        </row>
        <row r="7">
          <cell r="Q7">
            <v>1</v>
          </cell>
        </row>
        <row r="14">
          <cell r="Q14">
            <v>1</v>
          </cell>
        </row>
        <row r="15">
          <cell r="Q15">
            <v>1</v>
          </cell>
        </row>
        <row r="16">
          <cell r="Q16">
            <v>0</v>
          </cell>
        </row>
        <row r="29">
          <cell r="Q29">
            <v>1</v>
          </cell>
        </row>
        <row r="30">
          <cell r="Q30">
            <v>1</v>
          </cell>
        </row>
        <row r="31">
          <cell r="Q31">
            <v>1</v>
          </cell>
        </row>
      </sheetData>
      <sheetData sheetId="6">
        <row r="6">
          <cell r="Q6">
            <v>1</v>
          </cell>
        </row>
        <row r="7">
          <cell r="Q7">
            <v>1</v>
          </cell>
        </row>
        <row r="14">
          <cell r="Q14">
            <v>1</v>
          </cell>
        </row>
        <row r="15">
          <cell r="Q15">
            <v>1</v>
          </cell>
        </row>
        <row r="16">
          <cell r="Q16">
            <v>1</v>
          </cell>
        </row>
        <row r="24">
          <cell r="Q24">
            <v>1</v>
          </cell>
        </row>
        <row r="25">
          <cell r="Q25">
            <v>1</v>
          </cell>
        </row>
        <row r="26">
          <cell r="Q26">
            <v>1</v>
          </cell>
        </row>
        <row r="29">
          <cell r="Q29">
            <v>1</v>
          </cell>
        </row>
        <row r="30">
          <cell r="Q30">
            <v>1</v>
          </cell>
        </row>
        <row r="31">
          <cell r="Q31">
            <v>1</v>
          </cell>
        </row>
      </sheetData>
      <sheetData sheetId="7">
        <row r="6">
          <cell r="Q6">
            <v>0</v>
          </cell>
        </row>
        <row r="7">
          <cell r="Q7">
            <v>1</v>
          </cell>
        </row>
        <row r="9">
          <cell r="Q9">
            <v>1</v>
          </cell>
        </row>
        <row r="10">
          <cell r="Q10">
            <v>1</v>
          </cell>
        </row>
        <row r="11">
          <cell r="Q11">
            <v>0</v>
          </cell>
        </row>
        <row r="14">
          <cell r="Q14">
            <v>1</v>
          </cell>
        </row>
        <row r="15">
          <cell r="Q15">
            <v>1</v>
          </cell>
        </row>
        <row r="16">
          <cell r="Q16">
            <v>1</v>
          </cell>
        </row>
        <row r="29">
          <cell r="Q29">
            <v>1</v>
          </cell>
        </row>
        <row r="30">
          <cell r="Q30">
            <v>1</v>
          </cell>
        </row>
        <row r="31">
          <cell r="Q31">
            <v>1</v>
          </cell>
        </row>
      </sheetData>
      <sheetData sheetId="8">
        <row r="6">
          <cell r="Q6">
            <v>1</v>
          </cell>
        </row>
        <row r="7">
          <cell r="Q7">
            <v>1</v>
          </cell>
        </row>
        <row r="9">
          <cell r="Q9">
            <v>1</v>
          </cell>
        </row>
        <row r="10">
          <cell r="Q10">
            <v>1</v>
          </cell>
        </row>
        <row r="11">
          <cell r="Q11">
            <v>0</v>
          </cell>
        </row>
        <row r="29">
          <cell r="Q29">
            <v>1</v>
          </cell>
        </row>
        <row r="30">
          <cell r="Q30">
            <v>1</v>
          </cell>
        </row>
        <row r="31">
          <cell r="Q31">
            <v>0</v>
          </cell>
        </row>
      </sheetData>
      <sheetData sheetId="9">
        <row r="6">
          <cell r="Q6">
            <v>1</v>
          </cell>
        </row>
        <row r="7">
          <cell r="Q7">
            <v>1</v>
          </cell>
        </row>
        <row r="9">
          <cell r="Q9">
            <v>1</v>
          </cell>
        </row>
        <row r="10">
          <cell r="Q10">
            <v>1</v>
          </cell>
        </row>
        <row r="11">
          <cell r="Q11">
            <v>1</v>
          </cell>
        </row>
        <row r="29">
          <cell r="Q29">
            <v>1</v>
          </cell>
        </row>
        <row r="30">
          <cell r="Q30">
            <v>1</v>
          </cell>
        </row>
        <row r="31">
          <cell r="Q31">
            <v>1</v>
          </cell>
        </row>
      </sheetData>
      <sheetData sheetId="10">
        <row r="75">
          <cell r="Q75">
            <v>0</v>
          </cell>
        </row>
        <row r="76">
          <cell r="Q76">
            <v>1</v>
          </cell>
        </row>
        <row r="79">
          <cell r="Q79">
            <v>0</v>
          </cell>
        </row>
        <row r="80">
          <cell r="Q80">
            <v>0</v>
          </cell>
        </row>
        <row r="81">
          <cell r="Q81">
            <v>0</v>
          </cell>
        </row>
        <row r="84">
          <cell r="Q84">
            <v>1</v>
          </cell>
        </row>
        <row r="85">
          <cell r="Q85">
            <v>1</v>
          </cell>
        </row>
        <row r="86">
          <cell r="Q86">
            <v>1</v>
          </cell>
        </row>
        <row r="94">
          <cell r="Q94">
            <v>1</v>
          </cell>
        </row>
        <row r="95">
          <cell r="Q95">
            <v>1</v>
          </cell>
        </row>
        <row r="96">
          <cell r="Q96">
            <v>1</v>
          </cell>
        </row>
        <row r="99">
          <cell r="Q99">
            <v>1</v>
          </cell>
        </row>
        <row r="100">
          <cell r="Q100">
            <v>1</v>
          </cell>
        </row>
        <row r="101">
          <cell r="Q101">
            <v>1</v>
          </cell>
        </row>
      </sheetData>
      <sheetData sheetId="11">
        <row r="75">
          <cell r="Q75">
            <v>0</v>
          </cell>
        </row>
        <row r="76">
          <cell r="Q76">
            <v>1</v>
          </cell>
        </row>
        <row r="79">
          <cell r="Q79">
            <v>1</v>
          </cell>
        </row>
        <row r="80">
          <cell r="Q80">
            <v>0</v>
          </cell>
        </row>
        <row r="81">
          <cell r="Q81">
            <v>1</v>
          </cell>
        </row>
        <row r="84">
          <cell r="Q84">
            <v>1</v>
          </cell>
        </row>
        <row r="85">
          <cell r="Q85">
            <v>1</v>
          </cell>
        </row>
        <row r="86">
          <cell r="Q86">
            <v>1</v>
          </cell>
        </row>
        <row r="99">
          <cell r="Q99">
            <v>1</v>
          </cell>
        </row>
        <row r="100">
          <cell r="Q100">
            <v>1</v>
          </cell>
        </row>
        <row r="101">
          <cell r="Q101">
            <v>1</v>
          </cell>
        </row>
      </sheetData>
      <sheetData sheetId="12">
        <row r="75">
          <cell r="Q75">
            <v>1</v>
          </cell>
        </row>
        <row r="76">
          <cell r="Q76">
            <v>1</v>
          </cell>
        </row>
        <row r="79">
          <cell r="Q79">
            <v>1</v>
          </cell>
        </row>
        <row r="80">
          <cell r="Q80">
            <v>0</v>
          </cell>
        </row>
        <row r="81">
          <cell r="Q81">
            <v>1</v>
          </cell>
        </row>
        <row r="99">
          <cell r="Q99">
            <v>1</v>
          </cell>
        </row>
        <row r="100">
          <cell r="Q100">
            <v>0</v>
          </cell>
        </row>
        <row r="101">
          <cell r="Q10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ФДО_янв+февр"/>
      <sheetName val="ПФДО_март-май"/>
      <sheetName val="ПФДО_сент-дек"/>
      <sheetName val="ПФДО_СРЕДН"/>
      <sheetName val="Бюдж_янв+февр"/>
      <sheetName val="Бюдж_март-май"/>
      <sheetName val="Бюдж_сент-дек"/>
      <sheetName val="Бюдж_СРЕДН"/>
      <sheetName val="СВОД_СРЕДН"/>
      <sheetName val="% кадров с высшим образов."/>
      <sheetName val="ДО_Победители"/>
      <sheetName val="Работы_"/>
      <sheetName val="Норматив"/>
      <sheetName val="ДООЦ 1"/>
      <sheetName val="ДТ"/>
      <sheetName val="Спектр"/>
      <sheetName val="ЦДТ 4"/>
      <sheetName val="ЦДО 4"/>
      <sheetName val="ЦТРиГО"/>
      <sheetName val="Медиа"/>
      <sheetName val="ЦПС"/>
      <sheetName val="ЦТиР 1"/>
      <sheetName val="ЦДО 5"/>
      <sheetName val="Лист2"/>
      <sheetName val="ПФДО_март-дек"/>
      <sheetName val="Бюдж_март-дек"/>
      <sheetName val="на сент для штат"/>
    </sheetNames>
    <sheetDataSet>
      <sheetData sheetId="0">
        <row r="68">
          <cell r="F68">
            <v>45</v>
          </cell>
        </row>
        <row r="70">
          <cell r="F70">
            <v>495</v>
          </cell>
        </row>
        <row r="71">
          <cell r="F71">
            <v>1252</v>
          </cell>
        </row>
        <row r="73">
          <cell r="F73">
            <v>660</v>
          </cell>
        </row>
      </sheetData>
      <sheetData sheetId="1">
        <row r="68">
          <cell r="F68">
            <v>39</v>
          </cell>
        </row>
        <row r="70">
          <cell r="F70">
            <v>495</v>
          </cell>
        </row>
        <row r="71">
          <cell r="F71">
            <v>1302</v>
          </cell>
        </row>
        <row r="73">
          <cell r="F73">
            <v>777</v>
          </cell>
        </row>
      </sheetData>
      <sheetData sheetId="2">
        <row r="68">
          <cell r="F68">
            <v>56</v>
          </cell>
        </row>
        <row r="70">
          <cell r="F70">
            <v>421</v>
          </cell>
        </row>
        <row r="71">
          <cell r="F71">
            <v>1308</v>
          </cell>
        </row>
        <row r="73">
          <cell r="F73">
            <v>858</v>
          </cell>
        </row>
      </sheetData>
      <sheetData sheetId="3">
        <row r="68">
          <cell r="F68">
            <v>47.888888888888886</v>
          </cell>
          <cell r="H68">
            <v>5154</v>
          </cell>
          <cell r="I68">
            <v>405</v>
          </cell>
          <cell r="J68">
            <v>540</v>
          </cell>
          <cell r="K68">
            <v>468</v>
          </cell>
          <cell r="L68">
            <v>468</v>
          </cell>
          <cell r="M68">
            <v>585</v>
          </cell>
          <cell r="N68">
            <v>672</v>
          </cell>
          <cell r="O68">
            <v>672</v>
          </cell>
          <cell r="P68">
            <v>672</v>
          </cell>
          <cell r="Q68">
            <v>672</v>
          </cell>
        </row>
        <row r="69"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F70">
            <v>462.1111111111111</v>
          </cell>
          <cell r="H70">
            <v>49908</v>
          </cell>
          <cell r="I70">
            <v>4455</v>
          </cell>
          <cell r="J70">
            <v>5940</v>
          </cell>
          <cell r="K70">
            <v>5940</v>
          </cell>
          <cell r="L70">
            <v>5940</v>
          </cell>
          <cell r="M70">
            <v>7425</v>
          </cell>
          <cell r="N70">
            <v>5052</v>
          </cell>
          <cell r="O70">
            <v>5052</v>
          </cell>
          <cell r="P70">
            <v>5052</v>
          </cell>
          <cell r="Q70">
            <v>5052</v>
          </cell>
        </row>
        <row r="71">
          <cell r="F71">
            <v>1293.5555555555557</v>
          </cell>
          <cell r="H71">
            <v>139854</v>
          </cell>
          <cell r="I71">
            <v>11268</v>
          </cell>
          <cell r="J71">
            <v>15024</v>
          </cell>
          <cell r="K71">
            <v>15624</v>
          </cell>
          <cell r="L71">
            <v>15624</v>
          </cell>
          <cell r="M71">
            <v>19530</v>
          </cell>
          <cell r="N71">
            <v>15696</v>
          </cell>
          <cell r="O71">
            <v>15696</v>
          </cell>
          <cell r="P71">
            <v>15696</v>
          </cell>
          <cell r="Q71">
            <v>15696</v>
          </cell>
        </row>
        <row r="72"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F73">
            <v>787</v>
          </cell>
          <cell r="H73">
            <v>112418</v>
          </cell>
          <cell r="I73">
            <v>7920</v>
          </cell>
          <cell r="J73">
            <v>10560</v>
          </cell>
          <cell r="K73">
            <v>12008</v>
          </cell>
          <cell r="L73">
            <v>12008</v>
          </cell>
          <cell r="M73">
            <v>15010</v>
          </cell>
          <cell r="N73">
            <v>13728</v>
          </cell>
          <cell r="O73">
            <v>13728</v>
          </cell>
          <cell r="P73">
            <v>13728</v>
          </cell>
          <cell r="Q73">
            <v>13728</v>
          </cell>
        </row>
      </sheetData>
      <sheetData sheetId="4">
        <row r="68">
          <cell r="F68">
            <v>90</v>
          </cell>
        </row>
        <row r="70">
          <cell r="F70">
            <v>413</v>
          </cell>
        </row>
        <row r="71">
          <cell r="F71">
            <v>868</v>
          </cell>
        </row>
        <row r="73">
          <cell r="F73">
            <v>529</v>
          </cell>
        </row>
      </sheetData>
      <sheetData sheetId="5">
        <row r="68">
          <cell r="F68">
            <v>60</v>
          </cell>
        </row>
        <row r="70">
          <cell r="F70">
            <v>239</v>
          </cell>
        </row>
        <row r="71">
          <cell r="F71">
            <v>1483</v>
          </cell>
        </row>
        <row r="73">
          <cell r="F73">
            <v>380</v>
          </cell>
        </row>
      </sheetData>
      <sheetData sheetId="6">
        <row r="68">
          <cell r="F68">
            <v>75</v>
          </cell>
        </row>
        <row r="70">
          <cell r="F70">
            <v>424</v>
          </cell>
        </row>
        <row r="71">
          <cell r="F71">
            <v>1060</v>
          </cell>
        </row>
        <row r="73">
          <cell r="F73">
            <v>647</v>
          </cell>
        </row>
      </sheetData>
      <sheetData sheetId="7">
        <row r="68">
          <cell r="F68">
            <v>73.33333333333333</v>
          </cell>
          <cell r="H68">
            <v>11564</v>
          </cell>
          <cell r="I68">
            <v>1080</v>
          </cell>
          <cell r="J68">
            <v>1440</v>
          </cell>
          <cell r="K68">
            <v>1115.9999999999998</v>
          </cell>
          <cell r="L68">
            <v>1115.9999999999998</v>
          </cell>
          <cell r="M68">
            <v>1115.9999999999998</v>
          </cell>
          <cell r="N68">
            <v>1423.9999999999998</v>
          </cell>
          <cell r="O68">
            <v>1423.9999999999998</v>
          </cell>
          <cell r="P68">
            <v>1423.9999999999998</v>
          </cell>
          <cell r="Q68">
            <v>1423.9999999999998</v>
          </cell>
        </row>
        <row r="69"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F70">
            <v>359.8888888888889</v>
          </cell>
          <cell r="H70">
            <v>69020</v>
          </cell>
          <cell r="I70">
            <v>5748.000000000001</v>
          </cell>
          <cell r="J70">
            <v>7664.000000000001</v>
          </cell>
          <cell r="K70">
            <v>6872</v>
          </cell>
          <cell r="L70">
            <v>6872</v>
          </cell>
          <cell r="M70">
            <v>6872</v>
          </cell>
          <cell r="N70">
            <v>8748.000000000002</v>
          </cell>
          <cell r="O70">
            <v>8748.000000000002</v>
          </cell>
          <cell r="P70">
            <v>8748.000000000002</v>
          </cell>
          <cell r="Q70">
            <v>8748.000000000002</v>
          </cell>
        </row>
        <row r="71">
          <cell r="F71">
            <v>1158.3333333333333</v>
          </cell>
          <cell r="H71">
            <v>217388</v>
          </cell>
          <cell r="I71">
            <v>11328</v>
          </cell>
          <cell r="J71">
            <v>15104</v>
          </cell>
          <cell r="K71">
            <v>28084</v>
          </cell>
          <cell r="L71">
            <v>28084</v>
          </cell>
          <cell r="M71">
            <v>28084</v>
          </cell>
          <cell r="N71">
            <v>26676.000000000004</v>
          </cell>
          <cell r="O71">
            <v>26676.000000000004</v>
          </cell>
          <cell r="P71">
            <v>26676.000000000004</v>
          </cell>
          <cell r="Q71">
            <v>26676.000000000004</v>
          </cell>
        </row>
        <row r="72"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F73">
            <v>531.7777777777778</v>
          </cell>
          <cell r="H73">
            <v>94976</v>
          </cell>
          <cell r="I73">
            <v>7248</v>
          </cell>
          <cell r="J73">
            <v>9664</v>
          </cell>
          <cell r="K73">
            <v>8816</v>
          </cell>
          <cell r="L73">
            <v>8816</v>
          </cell>
          <cell r="M73">
            <v>8816</v>
          </cell>
          <cell r="N73">
            <v>12904</v>
          </cell>
          <cell r="O73">
            <v>12904</v>
          </cell>
          <cell r="P73">
            <v>12904</v>
          </cell>
          <cell r="Q73">
            <v>12904</v>
          </cell>
        </row>
      </sheetData>
      <sheetData sheetId="9">
        <row r="40">
          <cell r="B40">
            <v>5</v>
          </cell>
          <cell r="C40">
            <v>0</v>
          </cell>
          <cell r="D40">
            <v>20</v>
          </cell>
          <cell r="E40">
            <v>43</v>
          </cell>
          <cell r="F40">
            <v>0</v>
          </cell>
          <cell r="G40">
            <v>23</v>
          </cell>
        </row>
        <row r="41">
          <cell r="B41">
            <v>4</v>
          </cell>
          <cell r="C41">
            <v>0</v>
          </cell>
          <cell r="D41">
            <v>19</v>
          </cell>
          <cell r="E41">
            <v>40</v>
          </cell>
          <cell r="F41">
            <v>0</v>
          </cell>
          <cell r="G41">
            <v>21</v>
          </cell>
        </row>
      </sheetData>
      <sheetData sheetId="10">
        <row r="117">
          <cell r="C117">
            <v>2</v>
          </cell>
          <cell r="D117">
            <v>0</v>
          </cell>
          <cell r="F117">
            <v>0</v>
          </cell>
          <cell r="G117">
            <v>0</v>
          </cell>
          <cell r="I117">
            <v>33</v>
          </cell>
          <cell r="J117">
            <v>10</v>
          </cell>
          <cell r="L117">
            <v>126</v>
          </cell>
          <cell r="M117">
            <v>15</v>
          </cell>
          <cell r="O117">
            <v>0</v>
          </cell>
          <cell r="P117">
            <v>0</v>
          </cell>
          <cell r="R117">
            <v>9</v>
          </cell>
          <cell r="S117">
            <v>0</v>
          </cell>
        </row>
        <row r="118">
          <cell r="C118">
            <v>2</v>
          </cell>
          <cell r="D118">
            <v>0</v>
          </cell>
          <cell r="F118">
            <v>0</v>
          </cell>
          <cell r="G118">
            <v>0</v>
          </cell>
          <cell r="I118">
            <v>33</v>
          </cell>
          <cell r="J118">
            <v>10</v>
          </cell>
          <cell r="L118">
            <v>126</v>
          </cell>
          <cell r="M118">
            <v>15</v>
          </cell>
          <cell r="O118">
            <v>0</v>
          </cell>
          <cell r="P118">
            <v>0</v>
          </cell>
          <cell r="R118">
            <v>9</v>
          </cell>
          <cell r="S118">
            <v>0</v>
          </cell>
        </row>
        <row r="119">
          <cell r="C119">
            <v>2</v>
          </cell>
          <cell r="D119">
            <v>0</v>
          </cell>
          <cell r="F119">
            <v>0</v>
          </cell>
          <cell r="G119">
            <v>0</v>
          </cell>
          <cell r="I119">
            <v>33</v>
          </cell>
          <cell r="J119">
            <v>10</v>
          </cell>
          <cell r="L119">
            <v>126</v>
          </cell>
          <cell r="M119">
            <v>15</v>
          </cell>
          <cell r="O119">
            <v>0</v>
          </cell>
          <cell r="P119">
            <v>0</v>
          </cell>
          <cell r="R119">
            <v>9</v>
          </cell>
          <cell r="S119">
            <v>0</v>
          </cell>
        </row>
        <row r="120">
          <cell r="C120">
            <v>2</v>
          </cell>
          <cell r="D120">
            <v>0</v>
          </cell>
          <cell r="F120">
            <v>0</v>
          </cell>
          <cell r="G120">
            <v>0</v>
          </cell>
          <cell r="I120">
            <v>33</v>
          </cell>
          <cell r="J120">
            <v>10</v>
          </cell>
          <cell r="L120">
            <v>126</v>
          </cell>
          <cell r="M120">
            <v>15</v>
          </cell>
          <cell r="O120">
            <v>0</v>
          </cell>
          <cell r="P120">
            <v>0</v>
          </cell>
          <cell r="R120">
            <v>9</v>
          </cell>
          <cell r="S120">
            <v>0</v>
          </cell>
        </row>
        <row r="121">
          <cell r="C121">
            <v>4</v>
          </cell>
          <cell r="D121">
            <v>1</v>
          </cell>
          <cell r="F121">
            <v>0</v>
          </cell>
          <cell r="G121">
            <v>0</v>
          </cell>
          <cell r="I121">
            <v>33</v>
          </cell>
          <cell r="J121">
            <v>10</v>
          </cell>
          <cell r="L121">
            <v>126</v>
          </cell>
          <cell r="M121">
            <v>15</v>
          </cell>
          <cell r="O121">
            <v>0</v>
          </cell>
          <cell r="P121">
            <v>0</v>
          </cell>
          <cell r="R121">
            <v>8</v>
          </cell>
          <cell r="S121">
            <v>2</v>
          </cell>
        </row>
        <row r="122">
          <cell r="C122">
            <v>2</v>
          </cell>
          <cell r="D122">
            <v>0</v>
          </cell>
          <cell r="F122">
            <v>0</v>
          </cell>
          <cell r="G122">
            <v>0</v>
          </cell>
          <cell r="I122">
            <v>32</v>
          </cell>
          <cell r="J122">
            <v>9</v>
          </cell>
          <cell r="L122">
            <v>126</v>
          </cell>
          <cell r="M122">
            <v>15</v>
          </cell>
          <cell r="O122">
            <v>0</v>
          </cell>
          <cell r="P122">
            <v>0</v>
          </cell>
          <cell r="R122">
            <v>9</v>
          </cell>
          <cell r="S122">
            <v>0</v>
          </cell>
        </row>
        <row r="123">
          <cell r="C123">
            <v>2</v>
          </cell>
          <cell r="D123">
            <v>0</v>
          </cell>
          <cell r="F123">
            <v>0</v>
          </cell>
          <cell r="G123">
            <v>0</v>
          </cell>
          <cell r="I123">
            <v>33</v>
          </cell>
          <cell r="J123">
            <v>10</v>
          </cell>
          <cell r="L123">
            <v>126</v>
          </cell>
          <cell r="M123">
            <v>16</v>
          </cell>
          <cell r="O123">
            <v>0</v>
          </cell>
          <cell r="P123">
            <v>0</v>
          </cell>
          <cell r="R123">
            <v>9</v>
          </cell>
          <cell r="S123">
            <v>0</v>
          </cell>
        </row>
        <row r="124">
          <cell r="C124">
            <v>2</v>
          </cell>
          <cell r="D124">
            <v>0</v>
          </cell>
          <cell r="F124">
            <v>0</v>
          </cell>
          <cell r="G124">
            <v>0</v>
          </cell>
          <cell r="I124">
            <v>33</v>
          </cell>
          <cell r="J124">
            <v>10</v>
          </cell>
          <cell r="L124">
            <v>126</v>
          </cell>
          <cell r="M124">
            <v>15</v>
          </cell>
          <cell r="O124">
            <v>0</v>
          </cell>
          <cell r="P124">
            <v>0</v>
          </cell>
          <cell r="R124">
            <v>9</v>
          </cell>
          <cell r="S124">
            <v>0</v>
          </cell>
        </row>
        <row r="125">
          <cell r="C125">
            <v>2</v>
          </cell>
          <cell r="D125">
            <v>0</v>
          </cell>
          <cell r="F125">
            <v>0</v>
          </cell>
          <cell r="G125">
            <v>0</v>
          </cell>
          <cell r="I125">
            <v>33</v>
          </cell>
          <cell r="J125">
            <v>10</v>
          </cell>
          <cell r="L125">
            <v>126</v>
          </cell>
          <cell r="M125">
            <v>16</v>
          </cell>
          <cell r="O125">
            <v>0</v>
          </cell>
          <cell r="P125">
            <v>0</v>
          </cell>
          <cell r="R125">
            <v>9</v>
          </cell>
          <cell r="S125">
            <v>2</v>
          </cell>
        </row>
      </sheetData>
      <sheetData sheetId="11">
        <row r="13">
          <cell r="D13">
            <v>9</v>
          </cell>
          <cell r="K13">
            <v>3200</v>
          </cell>
        </row>
      </sheetData>
      <sheetData sheetId="21">
        <row r="18">
          <cell r="FV18">
            <v>100</v>
          </cell>
        </row>
        <row r="19">
          <cell r="FV19">
            <v>5</v>
          </cell>
        </row>
        <row r="20">
          <cell r="FV20">
            <v>80</v>
          </cell>
        </row>
        <row r="21">
          <cell r="FV21">
            <v>0</v>
          </cell>
        </row>
        <row r="22">
          <cell r="FV22" t="str">
            <v>0</v>
          </cell>
        </row>
        <row r="23">
          <cell r="FV23" t="str">
            <v>0</v>
          </cell>
        </row>
        <row r="24">
          <cell r="FV24">
            <v>100</v>
          </cell>
        </row>
        <row r="25">
          <cell r="FV25">
            <v>30.067567567567565</v>
          </cell>
        </row>
        <row r="26">
          <cell r="FV26">
            <v>95</v>
          </cell>
        </row>
        <row r="27">
          <cell r="FV27">
            <v>100</v>
          </cell>
        </row>
        <row r="28">
          <cell r="FV28">
            <v>12.081128747795415</v>
          </cell>
        </row>
        <row r="29">
          <cell r="FV29">
            <v>93.02325581395348</v>
          </cell>
        </row>
        <row r="30">
          <cell r="FV30">
            <v>0</v>
          </cell>
        </row>
        <row r="31">
          <cell r="FV31" t="str">
            <v>0</v>
          </cell>
        </row>
        <row r="32">
          <cell r="FV32" t="str">
            <v>0</v>
          </cell>
        </row>
        <row r="33">
          <cell r="FV33">
            <v>100</v>
          </cell>
        </row>
        <row r="34">
          <cell r="FV34">
            <v>5</v>
          </cell>
        </row>
        <row r="35">
          <cell r="FV35">
            <v>91.30434782608695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едиа"/>
      <sheetName val="ДТ"/>
      <sheetName val="Спектр"/>
      <sheetName val="ЦДО4"/>
      <sheetName val="ЦДО5"/>
      <sheetName val="ЦДТ4"/>
      <sheetName val="ЦПС"/>
      <sheetName val="ЦТиР1"/>
      <sheetName val="ЦТРиГО"/>
      <sheetName val="ДООЦ"/>
      <sheetName val="Лист1"/>
    </sheetNames>
    <sheetDataSet>
      <sheetData sheetId="7">
        <row r="15">
          <cell r="B15">
            <v>284</v>
          </cell>
          <cell r="E15">
            <v>3134</v>
          </cell>
        </row>
        <row r="43">
          <cell r="B43">
            <v>2808</v>
          </cell>
          <cell r="E43">
            <v>28427</v>
          </cell>
        </row>
        <row r="57">
          <cell r="B57">
            <v>6608</v>
          </cell>
          <cell r="E57">
            <v>74213</v>
          </cell>
        </row>
        <row r="71">
          <cell r="B71">
            <v>4767</v>
          </cell>
          <cell r="E71">
            <v>71340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78"/>
  <sheetViews>
    <sheetView view="pageBreakPreview" zoomScale="70" zoomScaleSheetLayoutView="70" zoomScalePageLayoutView="0" workbookViewId="0" topLeftCell="A16">
      <selection activeCell="F42" sqref="F42:G42"/>
    </sheetView>
  </sheetViews>
  <sheetFormatPr defaultColWidth="8.57421875" defaultRowHeight="15"/>
  <cols>
    <col min="1" max="1" width="12.421875" style="350" customWidth="1"/>
    <col min="2" max="2" width="74.28125" style="350" customWidth="1"/>
    <col min="3" max="3" width="14.7109375" style="350" customWidth="1"/>
    <col min="4" max="4" width="14.421875" style="350" customWidth="1"/>
    <col min="5" max="5" width="13.28125" style="350" customWidth="1"/>
    <col min="6" max="6" width="13.421875" style="350" customWidth="1"/>
    <col min="7" max="7" width="12.57421875" style="350" customWidth="1"/>
    <col min="8" max="11" width="10.57421875" style="350" customWidth="1"/>
    <col min="12" max="12" width="14.140625" style="0" customWidth="1"/>
    <col min="13" max="13" width="11.8515625" style="0" customWidth="1"/>
    <col min="14" max="14" width="8.57421875" style="0" customWidth="1"/>
    <col min="15" max="15" width="13.421875" style="0" customWidth="1"/>
    <col min="16" max="16" width="14.57421875" style="0" customWidth="1"/>
  </cols>
  <sheetData>
    <row r="1" spans="1:11" s="1" customFormat="1" ht="18.75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350"/>
    </row>
    <row r="2" spans="1:11" s="1" customFormat="1" ht="18.75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350"/>
    </row>
    <row r="3" spans="1:11" s="1" customFormat="1" ht="18.75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350"/>
    </row>
    <row r="4" spans="1:10" ht="15.75">
      <c r="A4" s="446" t="s">
        <v>3</v>
      </c>
      <c r="B4" s="446"/>
      <c r="C4" s="446"/>
      <c r="D4" s="446"/>
      <c r="E4" s="446"/>
      <c r="F4" s="446"/>
      <c r="G4" s="446"/>
      <c r="H4" s="446"/>
      <c r="I4" s="446"/>
      <c r="J4" s="446"/>
    </row>
    <row r="5" spans="1:10" ht="15.75">
      <c r="A5" s="445" t="s">
        <v>4</v>
      </c>
      <c r="B5" s="445"/>
      <c r="C5" s="445"/>
      <c r="D5" s="445"/>
      <c r="E5" s="445"/>
      <c r="F5" s="445"/>
      <c r="G5" s="445"/>
      <c r="H5" s="445"/>
      <c r="I5" s="445"/>
      <c r="J5" s="445"/>
    </row>
    <row r="6" spans="1:11" s="1" customFormat="1" ht="18.75">
      <c r="A6" s="445" t="s">
        <v>236</v>
      </c>
      <c r="B6" s="445"/>
      <c r="C6" s="445"/>
      <c r="D6" s="445"/>
      <c r="E6" s="445"/>
      <c r="F6" s="445"/>
      <c r="G6" s="445"/>
      <c r="H6" s="445"/>
      <c r="I6" s="445"/>
      <c r="J6" s="445"/>
      <c r="K6" s="350"/>
    </row>
    <row r="7" spans="1:10" ht="18.75" customHeight="1">
      <c r="A7" s="448" t="s">
        <v>257</v>
      </c>
      <c r="B7" s="448"/>
      <c r="C7" s="448"/>
      <c r="D7" s="448"/>
      <c r="E7" s="448"/>
      <c r="F7" s="448"/>
      <c r="G7" s="448"/>
      <c r="H7" s="448"/>
      <c r="I7" s="448"/>
      <c r="J7" s="448"/>
    </row>
    <row r="8" spans="1:11" s="2" customFormat="1" ht="15.75" customHeight="1">
      <c r="A8" s="449" t="s">
        <v>5</v>
      </c>
      <c r="B8" s="449"/>
      <c r="C8" s="449"/>
      <c r="D8" s="449"/>
      <c r="E8" s="449"/>
      <c r="F8" s="449"/>
      <c r="G8" s="449"/>
      <c r="H8" s="449"/>
      <c r="I8" s="449"/>
      <c r="J8" s="449"/>
      <c r="K8" s="350"/>
    </row>
    <row r="9" spans="1:10" ht="15.75">
      <c r="A9" s="450" t="s">
        <v>6</v>
      </c>
      <c r="B9" s="450"/>
      <c r="C9" s="450"/>
      <c r="D9" s="450"/>
      <c r="E9" s="450"/>
      <c r="F9" s="450"/>
      <c r="G9" s="450"/>
      <c r="H9" s="450"/>
      <c r="I9" s="450"/>
      <c r="J9" s="450"/>
    </row>
    <row r="10" spans="1:10" ht="15.75">
      <c r="A10" s="450" t="s">
        <v>7</v>
      </c>
      <c r="B10" s="450"/>
      <c r="C10" s="450"/>
      <c r="D10" s="450"/>
      <c r="E10" s="450"/>
      <c r="F10" s="450"/>
      <c r="G10" s="450"/>
      <c r="H10" s="450"/>
      <c r="I10" s="450"/>
      <c r="J10" s="450"/>
    </row>
    <row r="11" spans="1:10" ht="15.75">
      <c r="A11" s="450" t="s">
        <v>7</v>
      </c>
      <c r="B11" s="450"/>
      <c r="C11" s="450"/>
      <c r="D11" s="450"/>
      <c r="E11" s="450"/>
      <c r="F11" s="450"/>
      <c r="G11" s="450"/>
      <c r="H11" s="450"/>
      <c r="I11" s="450"/>
      <c r="J11" s="450"/>
    </row>
    <row r="12" spans="1:10" ht="15.75">
      <c r="A12" s="450" t="s">
        <v>8</v>
      </c>
      <c r="B12" s="450"/>
      <c r="C12" s="450"/>
      <c r="D12" s="450"/>
      <c r="E12" s="450"/>
      <c r="F12" s="450"/>
      <c r="G12" s="450"/>
      <c r="H12" s="450"/>
      <c r="I12" s="450"/>
      <c r="J12" s="450"/>
    </row>
    <row r="13" spans="1:11" s="5" customFormat="1" ht="15.75" customHeight="1">
      <c r="A13" s="447" t="s">
        <v>9</v>
      </c>
      <c r="B13" s="447" t="s">
        <v>10</v>
      </c>
      <c r="C13" s="447"/>
      <c r="D13" s="447"/>
      <c r="E13" s="447"/>
      <c r="F13" s="447"/>
      <c r="G13" s="447"/>
      <c r="H13" s="447"/>
      <c r="I13" s="447"/>
      <c r="J13" s="3" t="s">
        <v>11</v>
      </c>
      <c r="K13" s="350"/>
    </row>
    <row r="14" spans="1:10" ht="15.75" customHeight="1">
      <c r="A14" s="447"/>
      <c r="B14" s="447" t="s">
        <v>12</v>
      </c>
      <c r="C14" s="447"/>
      <c r="D14" s="447"/>
      <c r="E14" s="447"/>
      <c r="F14" s="447"/>
      <c r="G14" s="447" t="s">
        <v>13</v>
      </c>
      <c r="H14" s="447"/>
      <c r="I14" s="447"/>
      <c r="J14" s="454" t="s">
        <v>14</v>
      </c>
    </row>
    <row r="15" spans="1:10" ht="63" customHeight="1">
      <c r="A15" s="447"/>
      <c r="B15" s="3" t="s">
        <v>15</v>
      </c>
      <c r="C15" s="3" t="s">
        <v>16</v>
      </c>
      <c r="D15" s="3" t="s">
        <v>17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454"/>
    </row>
    <row r="16" spans="1:10" ht="15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</row>
    <row r="17" spans="1:11" ht="48.75" customHeight="1">
      <c r="A17" s="455" t="s">
        <v>6</v>
      </c>
      <c r="B17" s="7" t="s">
        <v>177</v>
      </c>
      <c r="C17" s="328">
        <f>'[3]ЦТиР 1'!$FV$18</f>
        <v>100</v>
      </c>
      <c r="D17" s="9">
        <f>E27</f>
        <v>87.44</v>
      </c>
      <c r="E17" s="9">
        <f>IF(D17/C17*100&gt;100,100,D17/C17*100)</f>
        <v>87.44</v>
      </c>
      <c r="F17" s="16" t="s">
        <v>27</v>
      </c>
      <c r="G17" s="458"/>
      <c r="H17" s="458"/>
      <c r="I17" s="459"/>
      <c r="J17" s="460"/>
      <c r="K17" s="351"/>
    </row>
    <row r="18" spans="1:10" ht="49.5" customHeight="1">
      <c r="A18" s="456"/>
      <c r="B18" s="7" t="s">
        <v>25</v>
      </c>
      <c r="C18" s="328">
        <f>'[3]ЦТиР 1'!$FV$20</f>
        <v>80</v>
      </c>
      <c r="D18" s="13">
        <f>E30</f>
        <v>75</v>
      </c>
      <c r="E18" s="9">
        <f>IF(D18/C18*100&gt;100,100,D18/C18*100)</f>
        <v>93.75</v>
      </c>
      <c r="F18" s="16" t="s">
        <v>27</v>
      </c>
      <c r="G18" s="458"/>
      <c r="H18" s="458"/>
      <c r="I18" s="459"/>
      <c r="J18" s="460"/>
    </row>
    <row r="19" spans="1:10" ht="66" customHeight="1">
      <c r="A19" s="457"/>
      <c r="B19" s="7" t="s">
        <v>26</v>
      </c>
      <c r="C19" s="328">
        <f>'[3]ЦТиР 1'!$FV$19</f>
        <v>5</v>
      </c>
      <c r="D19" s="15">
        <f>E33</f>
        <v>12.5</v>
      </c>
      <c r="E19" s="9">
        <f>IF(AND(C19=0,D19=0),"-",IF(D19/C19*100&gt;100,100,D19/C19*100))</f>
        <v>100</v>
      </c>
      <c r="F19" s="16" t="s">
        <v>27</v>
      </c>
      <c r="G19" s="458"/>
      <c r="H19" s="458"/>
      <c r="I19" s="459"/>
      <c r="J19" s="460"/>
    </row>
    <row r="20" spans="1:10" ht="25.5" customHeight="1">
      <c r="A20" s="6"/>
      <c r="B20" s="17" t="s">
        <v>28</v>
      </c>
      <c r="C20" s="18" t="s">
        <v>24</v>
      </c>
      <c r="D20" s="19" t="s">
        <v>24</v>
      </c>
      <c r="E20" s="18" t="s">
        <v>24</v>
      </c>
      <c r="F20" s="20">
        <f>(SUM(E17:E19))/3</f>
        <v>93.73</v>
      </c>
      <c r="G20" s="21">
        <f>D47</f>
        <v>16718</v>
      </c>
      <c r="H20" s="21">
        <f>E47</f>
        <v>9865</v>
      </c>
      <c r="I20" s="9">
        <f>IF(H20/G20*100&gt;100,100,H20/G20*100)</f>
        <v>59.00825457590621</v>
      </c>
      <c r="J20" s="22">
        <f>(F20+I20)/2</f>
        <v>76.3691272879531</v>
      </c>
    </row>
    <row r="21" spans="1:11" s="1" customFormat="1" ht="18.75" customHeight="1">
      <c r="A21" s="451"/>
      <c r="B21" s="451"/>
      <c r="C21" s="367"/>
      <c r="D21" s="350"/>
      <c r="E21" s="368"/>
      <c r="F21" s="368"/>
      <c r="G21" s="368"/>
      <c r="H21" s="350"/>
      <c r="I21" s="369"/>
      <c r="J21" s="350"/>
      <c r="K21" s="350"/>
    </row>
    <row r="22" spans="1:9" ht="15.75">
      <c r="A22" s="370"/>
      <c r="B22" s="371" t="s">
        <v>29</v>
      </c>
      <c r="C22" s="367"/>
      <c r="E22" s="368"/>
      <c r="F22" s="368"/>
      <c r="G22" s="368"/>
      <c r="I22" s="369"/>
    </row>
    <row r="23" spans="1:11" s="5" customFormat="1" ht="15.75" customHeight="1">
      <c r="A23" s="452" t="s">
        <v>9</v>
      </c>
      <c r="B23" s="442" t="s">
        <v>10</v>
      </c>
      <c r="C23" s="442"/>
      <c r="D23" s="442"/>
      <c r="E23" s="442"/>
      <c r="F23" s="350"/>
      <c r="G23" s="350"/>
      <c r="H23" s="350"/>
      <c r="I23" s="350"/>
      <c r="J23" s="350"/>
      <c r="K23" s="350"/>
    </row>
    <row r="24" spans="1:5" ht="47.25">
      <c r="A24" s="452"/>
      <c r="B24" s="136" t="s">
        <v>15</v>
      </c>
      <c r="C24" s="264" t="s">
        <v>30</v>
      </c>
      <c r="D24" s="264" t="s">
        <v>31</v>
      </c>
      <c r="E24" s="264" t="s">
        <v>32</v>
      </c>
    </row>
    <row r="25" spans="1:5" ht="15.75">
      <c r="A25" s="30">
        <v>1</v>
      </c>
      <c r="B25" s="30">
        <v>2</v>
      </c>
      <c r="C25" s="372">
        <v>4</v>
      </c>
      <c r="D25" s="372">
        <v>5</v>
      </c>
      <c r="E25" s="372">
        <v>6</v>
      </c>
    </row>
    <row r="26" spans="1:6" ht="20.25" customHeight="1">
      <c r="A26" s="443" t="s">
        <v>6</v>
      </c>
      <c r="B26" s="373" t="s">
        <v>33</v>
      </c>
      <c r="C26" s="373"/>
      <c r="D26" s="374" t="s">
        <v>34</v>
      </c>
      <c r="E26" s="374" t="s">
        <v>35</v>
      </c>
      <c r="F26" s="351"/>
    </row>
    <row r="27" spans="1:6" ht="47.25">
      <c r="A27" s="444"/>
      <c r="B27" s="34" t="s">
        <v>23</v>
      </c>
      <c r="C27" s="375" t="s">
        <v>36</v>
      </c>
      <c r="D27" s="376">
        <f>IF(D29=0,0,D28/D29*100)</f>
        <v>100</v>
      </c>
      <c r="E27" s="377">
        <f>IF(E29=0,0,IF(E28&gt;E29,100,ROUND((E28/E29*100),2)))</f>
        <v>87.44</v>
      </c>
      <c r="F27" s="352">
        <f>C17-D27</f>
        <v>0</v>
      </c>
    </row>
    <row r="28" spans="1:6" ht="18.75" customHeight="1">
      <c r="A28" s="444"/>
      <c r="B28" s="7" t="s">
        <v>37</v>
      </c>
      <c r="C28" s="378" t="s">
        <v>38</v>
      </c>
      <c r="D28" s="9">
        <f>D29*C17%</f>
        <v>121.22222222222221</v>
      </c>
      <c r="E28" s="9">
        <f>F51+F64</f>
        <v>106</v>
      </c>
      <c r="F28" s="351"/>
    </row>
    <row r="29" spans="1:6" ht="20.25" customHeight="1">
      <c r="A29" s="444"/>
      <c r="B29" s="7" t="s">
        <v>39</v>
      </c>
      <c r="C29" s="378" t="s">
        <v>38</v>
      </c>
      <c r="D29" s="9">
        <f>D51+D64</f>
        <v>121.22222222222221</v>
      </c>
      <c r="E29" s="9">
        <f>D51+D64</f>
        <v>121.22222222222221</v>
      </c>
      <c r="F29" s="351"/>
    </row>
    <row r="30" spans="1:6" ht="48.75" customHeight="1">
      <c r="A30" s="444"/>
      <c r="B30" s="34" t="s">
        <v>25</v>
      </c>
      <c r="C30" s="375" t="s">
        <v>36</v>
      </c>
      <c r="D30" s="376">
        <f>D32/D31*100</f>
        <v>80</v>
      </c>
      <c r="E30" s="377">
        <f>IF(E32=0,0,IF(E32&gt;E31,100,ROUND((E32/E31*100),2)))</f>
        <v>75</v>
      </c>
      <c r="F30" s="352">
        <f>C18-D30</f>
        <v>0</v>
      </c>
    </row>
    <row r="31" spans="1:6" ht="15.75">
      <c r="A31" s="444"/>
      <c r="B31" s="7" t="s">
        <v>40</v>
      </c>
      <c r="C31" s="378" t="s">
        <v>38</v>
      </c>
      <c r="D31" s="336">
        <f>'[3]% кадров с высшим образов.'!B40</f>
        <v>5</v>
      </c>
      <c r="E31" s="263">
        <v>4</v>
      </c>
      <c r="F31" s="351"/>
    </row>
    <row r="32" spans="1:6" ht="19.5" customHeight="1">
      <c r="A32" s="444"/>
      <c r="B32" s="7" t="s">
        <v>41</v>
      </c>
      <c r="C32" s="378" t="s">
        <v>38</v>
      </c>
      <c r="D32" s="336">
        <f>'[3]% кадров с высшим образов.'!B41</f>
        <v>4</v>
      </c>
      <c r="E32" s="263">
        <v>3</v>
      </c>
      <c r="F32" s="351"/>
    </row>
    <row r="33" spans="1:6" ht="63">
      <c r="A33" s="444"/>
      <c r="B33" s="34" t="s">
        <v>26</v>
      </c>
      <c r="C33" s="375" t="s">
        <v>36</v>
      </c>
      <c r="D33" s="379">
        <f>IF(D36&gt;0,ROUND(E36/D36*100,1),0)</f>
        <v>5</v>
      </c>
      <c r="E33" s="380">
        <f>IF(F36&gt;0,ROUND(G36/F36*100,1),0)</f>
        <v>12.5</v>
      </c>
      <c r="F33" s="352">
        <f>C19-D33</f>
        <v>0</v>
      </c>
    </row>
    <row r="34" spans="1:10" ht="19.5" customHeight="1">
      <c r="A34" s="444"/>
      <c r="B34" s="39"/>
      <c r="C34" s="378"/>
      <c r="D34" s="453" t="s">
        <v>31</v>
      </c>
      <c r="E34" s="453"/>
      <c r="F34" s="453" t="s">
        <v>42</v>
      </c>
      <c r="G34" s="453"/>
      <c r="H34" s="353"/>
      <c r="I34" s="353"/>
      <c r="J34" s="353"/>
    </row>
    <row r="35" spans="1:10" ht="66.75" customHeight="1">
      <c r="A35" s="444"/>
      <c r="B35" s="39"/>
      <c r="C35" s="378"/>
      <c r="D35" s="9" t="s">
        <v>43</v>
      </c>
      <c r="E35" s="9" t="s">
        <v>44</v>
      </c>
      <c r="F35" s="9" t="s">
        <v>43</v>
      </c>
      <c r="G35" s="9" t="s">
        <v>44</v>
      </c>
      <c r="H35" s="353"/>
      <c r="I35" s="353"/>
      <c r="J35" s="353"/>
    </row>
    <row r="36" spans="1:10" ht="15.75">
      <c r="A36" s="444"/>
      <c r="B36" s="39"/>
      <c r="C36" s="378" t="s">
        <v>38</v>
      </c>
      <c r="D36" s="97">
        <f>SUM(D37:D45)</f>
        <v>20</v>
      </c>
      <c r="E36" s="97">
        <f>SUM(E37:E45)</f>
        <v>1</v>
      </c>
      <c r="F36" s="97">
        <f>SUM(F37:F45)</f>
        <v>8</v>
      </c>
      <c r="G36" s="97">
        <f>SUM(G37:G45)</f>
        <v>1</v>
      </c>
      <c r="H36" s="353"/>
      <c r="I36" s="354"/>
      <c r="J36" s="353"/>
    </row>
    <row r="37" spans="1:11" s="1" customFormat="1" ht="18.75">
      <c r="A37" s="444"/>
      <c r="B37" s="381" t="s">
        <v>45</v>
      </c>
      <c r="C37" s="378" t="s">
        <v>38</v>
      </c>
      <c r="D37" s="382">
        <f>'[3]ДО_Победители'!C117</f>
        <v>2</v>
      </c>
      <c r="E37" s="382">
        <f>'[3]ДО_Победители'!D117</f>
        <v>0</v>
      </c>
      <c r="F37" s="383">
        <v>0</v>
      </c>
      <c r="G37" s="383">
        <v>0</v>
      </c>
      <c r="H37" s="353"/>
      <c r="I37" s="353"/>
      <c r="J37" s="353"/>
      <c r="K37" s="350"/>
    </row>
    <row r="38" spans="1:10" ht="15.75">
      <c r="A38" s="444"/>
      <c r="B38" s="381" t="s">
        <v>46</v>
      </c>
      <c r="C38" s="378" t="s">
        <v>38</v>
      </c>
      <c r="D38" s="382">
        <f>'[3]ДО_Победители'!C118</f>
        <v>2</v>
      </c>
      <c r="E38" s="382">
        <f>'[3]ДО_Победители'!D118</f>
        <v>0</v>
      </c>
      <c r="F38" s="383">
        <v>0</v>
      </c>
      <c r="G38" s="383">
        <v>0</v>
      </c>
      <c r="H38" s="353"/>
      <c r="I38" s="353"/>
      <c r="J38" s="353"/>
    </row>
    <row r="39" spans="1:10" ht="15" customHeight="1">
      <c r="A39" s="444"/>
      <c r="B39" s="381" t="s">
        <v>47</v>
      </c>
      <c r="C39" s="378" t="s">
        <v>38</v>
      </c>
      <c r="D39" s="382">
        <f>'[3]ДО_Победители'!C119</f>
        <v>2</v>
      </c>
      <c r="E39" s="382">
        <f>'[3]ДО_Победители'!D119</f>
        <v>0</v>
      </c>
      <c r="F39" s="383">
        <v>0</v>
      </c>
      <c r="G39" s="383">
        <v>0</v>
      </c>
      <c r="H39" s="353"/>
      <c r="I39" s="353"/>
      <c r="J39" s="353"/>
    </row>
    <row r="40" spans="1:10" ht="15" customHeight="1">
      <c r="A40" s="444"/>
      <c r="B40" s="381" t="s">
        <v>48</v>
      </c>
      <c r="C40" s="378" t="s">
        <v>38</v>
      </c>
      <c r="D40" s="382">
        <f>'[3]ДО_Победители'!C120</f>
        <v>2</v>
      </c>
      <c r="E40" s="382">
        <f>'[3]ДО_Победители'!D120</f>
        <v>0</v>
      </c>
      <c r="F40" s="383">
        <v>0</v>
      </c>
      <c r="G40" s="383">
        <v>0</v>
      </c>
      <c r="H40" s="353"/>
      <c r="I40" s="353"/>
      <c r="J40" s="353"/>
    </row>
    <row r="41" spans="1:10" ht="15" customHeight="1">
      <c r="A41" s="444"/>
      <c r="B41" s="384" t="s">
        <v>260</v>
      </c>
      <c r="C41" s="385" t="s">
        <v>38</v>
      </c>
      <c r="D41" s="386">
        <f>'[3]ДО_Победители'!C121</f>
        <v>4</v>
      </c>
      <c r="E41" s="386">
        <f>'[3]ДО_Победители'!D121</f>
        <v>1</v>
      </c>
      <c r="F41" s="387">
        <v>4</v>
      </c>
      <c r="G41" s="387">
        <v>0</v>
      </c>
      <c r="H41" s="353"/>
      <c r="I41" s="353"/>
      <c r="J41" s="353"/>
    </row>
    <row r="42" spans="1:10" ht="15" customHeight="1">
      <c r="A42" s="444"/>
      <c r="B42" s="388" t="s">
        <v>50</v>
      </c>
      <c r="C42" s="389" t="s">
        <v>38</v>
      </c>
      <c r="D42" s="390">
        <f>'[3]ДО_Победители'!C122</f>
        <v>2</v>
      </c>
      <c r="E42" s="390">
        <f>'[3]ДО_Победители'!D122</f>
        <v>0</v>
      </c>
      <c r="F42" s="391">
        <v>4</v>
      </c>
      <c r="G42" s="392">
        <v>1</v>
      </c>
      <c r="H42" s="353"/>
      <c r="I42" s="353"/>
      <c r="J42" s="353"/>
    </row>
    <row r="43" spans="1:10" ht="15" customHeight="1">
      <c r="A43" s="444"/>
      <c r="B43" s="388" t="s">
        <v>51</v>
      </c>
      <c r="C43" s="389" t="s">
        <v>38</v>
      </c>
      <c r="D43" s="390">
        <f>'[3]ДО_Победители'!C123</f>
        <v>2</v>
      </c>
      <c r="E43" s="390">
        <f>'[3]ДО_Победители'!D123</f>
        <v>0</v>
      </c>
      <c r="F43" s="392"/>
      <c r="G43" s="392"/>
      <c r="H43" s="353"/>
      <c r="I43" s="353"/>
      <c r="J43" s="353"/>
    </row>
    <row r="44" spans="1:10" ht="15" customHeight="1">
      <c r="A44" s="444"/>
      <c r="B44" s="388" t="s">
        <v>52</v>
      </c>
      <c r="C44" s="389" t="s">
        <v>38</v>
      </c>
      <c r="D44" s="390">
        <f>'[3]ДО_Победители'!C124</f>
        <v>2</v>
      </c>
      <c r="E44" s="390">
        <f>'[3]ДО_Победители'!D124</f>
        <v>0</v>
      </c>
      <c r="F44" s="392"/>
      <c r="G44" s="392"/>
      <c r="H44" s="353"/>
      <c r="I44" s="353"/>
      <c r="J44" s="353"/>
    </row>
    <row r="45" spans="1:10" ht="15" customHeight="1">
      <c r="A45" s="444"/>
      <c r="B45" s="388" t="s">
        <v>53</v>
      </c>
      <c r="C45" s="389" t="s">
        <v>38</v>
      </c>
      <c r="D45" s="390">
        <f>'[3]ДО_Победители'!C125</f>
        <v>2</v>
      </c>
      <c r="E45" s="390">
        <f>'[3]ДО_Победители'!D125</f>
        <v>0</v>
      </c>
      <c r="F45" s="392"/>
      <c r="G45" s="392"/>
      <c r="H45" s="353"/>
      <c r="I45" s="353"/>
      <c r="J45" s="353"/>
    </row>
    <row r="46" spans="1:11" ht="33.75" customHeight="1">
      <c r="A46" s="444"/>
      <c r="B46" s="393" t="s">
        <v>54</v>
      </c>
      <c r="C46" s="394"/>
      <c r="D46" s="395" t="s">
        <v>55</v>
      </c>
      <c r="E46" s="395" t="s">
        <v>56</v>
      </c>
      <c r="F46" s="396"/>
      <c r="G46" s="362"/>
      <c r="H46" s="110"/>
      <c r="I46" s="110"/>
      <c r="J46" s="110"/>
      <c r="K46" s="110"/>
    </row>
    <row r="47" spans="1:11" s="138" customFormat="1" ht="24" customHeight="1">
      <c r="A47" s="444"/>
      <c r="B47" s="252" t="s">
        <v>182</v>
      </c>
      <c r="C47" s="253" t="s">
        <v>38</v>
      </c>
      <c r="D47" s="254">
        <f>D48+D61</f>
        <v>16718</v>
      </c>
      <c r="E47" s="254">
        <f>E48+E61</f>
        <v>9865</v>
      </c>
      <c r="F47" s="397"/>
      <c r="G47" s="398"/>
      <c r="H47" s="399"/>
      <c r="I47" s="399"/>
      <c r="J47" s="399"/>
      <c r="K47" s="399"/>
    </row>
    <row r="48" spans="1:7" ht="21" customHeight="1">
      <c r="A48" s="444"/>
      <c r="B48" s="249" t="s">
        <v>180</v>
      </c>
      <c r="C48" s="250" t="s">
        <v>38</v>
      </c>
      <c r="D48" s="251">
        <f>D52*E52+D53*E53+D54*E54+D55*E55+D56*E56+D57*E57+D58*E58+D59*E59+D60*E60</f>
        <v>11564</v>
      </c>
      <c r="E48" s="251">
        <f>F52*G52+F53*G53+F54*G54+F55*G55+F56*G56+F57*G57+F58*G58+F59*G59+F60*G60</f>
        <v>6731</v>
      </c>
      <c r="F48" s="400"/>
      <c r="G48" s="362"/>
    </row>
    <row r="49" spans="1:13" ht="18.75" customHeight="1">
      <c r="A49" s="444"/>
      <c r="B49" s="388"/>
      <c r="C49" s="389"/>
      <c r="D49" s="440" t="s">
        <v>31</v>
      </c>
      <c r="E49" s="440"/>
      <c r="F49" s="440" t="s">
        <v>42</v>
      </c>
      <c r="G49" s="440"/>
      <c r="H49" s="441" t="s">
        <v>178</v>
      </c>
      <c r="I49" s="441"/>
      <c r="L49" s="439" t="s">
        <v>247</v>
      </c>
      <c r="M49" s="439"/>
    </row>
    <row r="50" spans="1:13" ht="30" customHeight="1">
      <c r="A50" s="444"/>
      <c r="B50" s="388"/>
      <c r="C50" s="389"/>
      <c r="D50" s="349" t="s">
        <v>58</v>
      </c>
      <c r="E50" s="349" t="s">
        <v>59</v>
      </c>
      <c r="F50" s="349" t="s">
        <v>58</v>
      </c>
      <c r="G50" s="349" t="s">
        <v>59</v>
      </c>
      <c r="H50" s="441"/>
      <c r="I50" s="441"/>
      <c r="L50" s="260" t="s">
        <v>248</v>
      </c>
      <c r="M50" s="260" t="s">
        <v>249</v>
      </c>
    </row>
    <row r="51" spans="1:13" s="5" customFormat="1" ht="15.75">
      <c r="A51" s="444"/>
      <c r="B51" s="126"/>
      <c r="C51" s="389" t="s">
        <v>38</v>
      </c>
      <c r="D51" s="127">
        <f>SUM(D52:D60)/9</f>
        <v>73.33333333333333</v>
      </c>
      <c r="E51" s="128">
        <f>SUM(E52:E60)</f>
        <v>159.74666666666667</v>
      </c>
      <c r="F51" s="128">
        <f>SUM(F52:F60)/6</f>
        <v>58.666666666666664</v>
      </c>
      <c r="G51" s="128">
        <f>SUM(G52:G60)</f>
        <v>118.20524429352952</v>
      </c>
      <c r="H51" s="355" t="s">
        <v>31</v>
      </c>
      <c r="I51" s="356" t="s">
        <v>42</v>
      </c>
      <c r="J51" s="357"/>
      <c r="K51" s="350"/>
      <c r="L51" s="261">
        <f>'[3]Бюдж_СРЕДН'!$F$68</f>
        <v>73.33333333333333</v>
      </c>
      <c r="M51" s="261">
        <f>'[3]Бюдж_СРЕДН'!$H$68</f>
        <v>11564</v>
      </c>
    </row>
    <row r="52" spans="1:13" s="1" customFormat="1" ht="15.75" customHeight="1">
      <c r="A52" s="444"/>
      <c r="B52" s="388" t="s">
        <v>45</v>
      </c>
      <c r="C52" s="389" t="s">
        <v>38</v>
      </c>
      <c r="D52" s="401">
        <f>'[3]Бюдж_янв+февр'!$F$68</f>
        <v>90</v>
      </c>
      <c r="E52" s="402">
        <f>IF(D52=0,0,H52/D52)</f>
        <v>12</v>
      </c>
      <c r="F52" s="403">
        <v>57</v>
      </c>
      <c r="G52" s="404">
        <f>IF(F52=0,0,I52/F52)</f>
        <v>14.68421052631579</v>
      </c>
      <c r="H52" s="358">
        <f>'[3]Бюдж_СРЕДН'!$I$68</f>
        <v>1080</v>
      </c>
      <c r="I52" s="359">
        <v>837</v>
      </c>
      <c r="J52" s="350"/>
      <c r="K52" s="350"/>
      <c r="L52" s="262"/>
      <c r="M52" s="262"/>
    </row>
    <row r="53" spans="1:13" s="1" customFormat="1" ht="15.75" customHeight="1">
      <c r="A53" s="444"/>
      <c r="B53" s="388" t="s">
        <v>46</v>
      </c>
      <c r="C53" s="389" t="s">
        <v>38</v>
      </c>
      <c r="D53" s="401">
        <f>'[3]Бюдж_янв+февр'!$F$68</f>
        <v>90</v>
      </c>
      <c r="E53" s="402">
        <f aca="true" t="shared" si="0" ref="E53:E60">IF(D53=0,0,H53/D53)</f>
        <v>16</v>
      </c>
      <c r="F53" s="403">
        <v>70</v>
      </c>
      <c r="G53" s="404">
        <f aca="true" t="shared" si="1" ref="G53:G60">IF(F53=0,0,I53/F53)</f>
        <v>16</v>
      </c>
      <c r="H53" s="358">
        <f>'[3]Бюдж_СРЕДН'!$J$68</f>
        <v>1440</v>
      </c>
      <c r="I53" s="359">
        <v>1120</v>
      </c>
      <c r="J53" s="350"/>
      <c r="K53" s="350"/>
      <c r="L53" s="268">
        <f>L51-D51</f>
        <v>0</v>
      </c>
      <c r="M53" s="268">
        <f>M51-H52-H53-H54-H55-H56-H57-H58-H59-H60</f>
        <v>0</v>
      </c>
    </row>
    <row r="54" spans="1:9" ht="15.75" customHeight="1">
      <c r="A54" s="444"/>
      <c r="B54" s="388" t="s">
        <v>47</v>
      </c>
      <c r="C54" s="389" t="s">
        <v>38</v>
      </c>
      <c r="D54" s="401">
        <f>'[3]Бюдж_март-май'!$F$68</f>
        <v>60</v>
      </c>
      <c r="E54" s="402">
        <f t="shared" si="0"/>
        <v>18.599999999999998</v>
      </c>
      <c r="F54" s="403">
        <v>63</v>
      </c>
      <c r="G54" s="404">
        <f t="shared" si="1"/>
        <v>22.22222222222222</v>
      </c>
      <c r="H54" s="358">
        <f>'[3]Бюдж_СРЕДН'!$K$68</f>
        <v>1115.9999999999998</v>
      </c>
      <c r="I54" s="359">
        <v>1400</v>
      </c>
    </row>
    <row r="55" spans="1:9" ht="15.75" customHeight="1">
      <c r="A55" s="444"/>
      <c r="B55" s="388" t="s">
        <v>48</v>
      </c>
      <c r="C55" s="389" t="s">
        <v>38</v>
      </c>
      <c r="D55" s="401">
        <f>'[3]Бюдж_март-май'!$F$68</f>
        <v>60</v>
      </c>
      <c r="E55" s="402">
        <f t="shared" si="0"/>
        <v>18.599999999999998</v>
      </c>
      <c r="F55" s="403">
        <v>62</v>
      </c>
      <c r="G55" s="404">
        <f t="shared" si="1"/>
        <v>18.596774193548388</v>
      </c>
      <c r="H55" s="358">
        <f>'[3]Бюдж_СРЕДН'!$L$68</f>
        <v>1115.9999999999998</v>
      </c>
      <c r="I55" s="359">
        <v>1153</v>
      </c>
    </row>
    <row r="56" spans="1:9" ht="15.75" customHeight="1">
      <c r="A56" s="444"/>
      <c r="B56" s="388" t="s">
        <v>260</v>
      </c>
      <c r="C56" s="389" t="s">
        <v>38</v>
      </c>
      <c r="D56" s="401">
        <f>'[3]Бюдж_март-май'!$F$68</f>
        <v>60</v>
      </c>
      <c r="E56" s="402">
        <f t="shared" si="0"/>
        <v>18.599999999999998</v>
      </c>
      <c r="F56" s="403">
        <v>62</v>
      </c>
      <c r="G56" s="404">
        <f t="shared" si="1"/>
        <v>18.596774193548388</v>
      </c>
      <c r="H56" s="358">
        <f>'[3]Бюдж_СРЕДН'!$M$68</f>
        <v>1115.9999999999998</v>
      </c>
      <c r="I56" s="359">
        <v>1153</v>
      </c>
    </row>
    <row r="57" spans="1:11" ht="15.75" customHeight="1">
      <c r="A57" s="444"/>
      <c r="B57" s="388" t="s">
        <v>50</v>
      </c>
      <c r="C57" s="389" t="s">
        <v>38</v>
      </c>
      <c r="D57" s="401">
        <f>'[3]Бюдж_сент-дек'!$F$68</f>
        <v>75</v>
      </c>
      <c r="E57" s="402">
        <f t="shared" si="0"/>
        <v>18.986666666666665</v>
      </c>
      <c r="F57" s="392">
        <v>38</v>
      </c>
      <c r="G57" s="404">
        <f t="shared" si="1"/>
        <v>28.105263157894736</v>
      </c>
      <c r="H57" s="358">
        <f>'[3]Бюдж_СРЕДН'!$N$68</f>
        <v>1423.9999999999998</v>
      </c>
      <c r="I57" s="360">
        <v>1068</v>
      </c>
      <c r="K57" s="362"/>
    </row>
    <row r="58" spans="1:9" ht="15.75" customHeight="1">
      <c r="A58" s="444"/>
      <c r="B58" s="388" t="s">
        <v>51</v>
      </c>
      <c r="C58" s="389" t="s">
        <v>38</v>
      </c>
      <c r="D58" s="401">
        <f>'[3]Бюдж_сент-дек'!$F$68</f>
        <v>75</v>
      </c>
      <c r="E58" s="402">
        <f t="shared" si="0"/>
        <v>18.986666666666665</v>
      </c>
      <c r="F58" s="392"/>
      <c r="G58" s="404">
        <f t="shared" si="1"/>
        <v>0</v>
      </c>
      <c r="H58" s="358">
        <f>'[3]Бюдж_СРЕДН'!$O$68</f>
        <v>1423.9999999999998</v>
      </c>
      <c r="I58" s="360"/>
    </row>
    <row r="59" spans="1:9" ht="15.75" customHeight="1">
      <c r="A59" s="444"/>
      <c r="B59" s="388" t="s">
        <v>52</v>
      </c>
      <c r="C59" s="389" t="s">
        <v>38</v>
      </c>
      <c r="D59" s="401">
        <f>'[3]Бюдж_сент-дек'!$F$68</f>
        <v>75</v>
      </c>
      <c r="E59" s="402">
        <f t="shared" si="0"/>
        <v>18.986666666666665</v>
      </c>
      <c r="F59" s="392"/>
      <c r="G59" s="404">
        <f t="shared" si="1"/>
        <v>0</v>
      </c>
      <c r="H59" s="358">
        <f>'[3]Бюдж_СРЕДН'!$P$68</f>
        <v>1423.9999999999998</v>
      </c>
      <c r="I59" s="360"/>
    </row>
    <row r="60" spans="1:9" ht="15.75" customHeight="1">
      <c r="A60" s="444"/>
      <c r="B60" s="388" t="s">
        <v>53</v>
      </c>
      <c r="C60" s="389" t="s">
        <v>38</v>
      </c>
      <c r="D60" s="401">
        <f>'[3]Бюдж_сент-дек'!$F$68</f>
        <v>75</v>
      </c>
      <c r="E60" s="402">
        <f t="shared" si="0"/>
        <v>18.986666666666665</v>
      </c>
      <c r="F60" s="392"/>
      <c r="G60" s="404">
        <f t="shared" si="1"/>
        <v>0</v>
      </c>
      <c r="H60" s="358">
        <f>'[3]Бюдж_СРЕДН'!$Q$68</f>
        <v>1423.9999999999998</v>
      </c>
      <c r="I60" s="360"/>
    </row>
    <row r="61" spans="1:7" ht="32.25" customHeight="1">
      <c r="A61" s="444"/>
      <c r="B61" s="249" t="s">
        <v>181</v>
      </c>
      <c r="C61" s="250" t="s">
        <v>38</v>
      </c>
      <c r="D61" s="251">
        <f>D65*E65+D66*E66+D67*E67+D68*E68+D69*E69+D70*E70+D71*E71+D72*E72+D73*E73</f>
        <v>5154</v>
      </c>
      <c r="E61" s="251">
        <f>F65*G65+F66*G66+F67*G67+F68*G68+F69*G69+F70*G70+F71*G71+F72*G72+F73*G73</f>
        <v>3134</v>
      </c>
      <c r="F61" s="400"/>
      <c r="G61" s="362"/>
    </row>
    <row r="62" spans="1:16" ht="15.75">
      <c r="A62" s="444"/>
      <c r="B62" s="388"/>
      <c r="C62" s="389"/>
      <c r="D62" s="440" t="s">
        <v>31</v>
      </c>
      <c r="E62" s="440"/>
      <c r="F62" s="440" t="s">
        <v>42</v>
      </c>
      <c r="G62" s="440"/>
      <c r="H62" s="441" t="s">
        <v>179</v>
      </c>
      <c r="I62" s="441"/>
      <c r="O62" s="439" t="s">
        <v>258</v>
      </c>
      <c r="P62" s="439"/>
    </row>
    <row r="63" spans="1:16" ht="31.5" customHeight="1">
      <c r="A63" s="444"/>
      <c r="B63" s="388"/>
      <c r="C63" s="389"/>
      <c r="D63" s="349" t="s">
        <v>58</v>
      </c>
      <c r="E63" s="349" t="s">
        <v>59</v>
      </c>
      <c r="F63" s="349" t="s">
        <v>58</v>
      </c>
      <c r="G63" s="349" t="s">
        <v>59</v>
      </c>
      <c r="H63" s="441"/>
      <c r="I63" s="441"/>
      <c r="O63" s="345" t="s">
        <v>248</v>
      </c>
      <c r="P63" s="345" t="s">
        <v>249</v>
      </c>
    </row>
    <row r="64" spans="1:16" ht="15.75">
      <c r="A64" s="444"/>
      <c r="B64" s="126"/>
      <c r="C64" s="389" t="s">
        <v>38</v>
      </c>
      <c r="D64" s="127">
        <f>SUM(D65:D73)/9</f>
        <v>47.888888888888886</v>
      </c>
      <c r="E64" s="128">
        <f>SUM(E65:E73)</f>
        <v>108</v>
      </c>
      <c r="F64" s="128">
        <f>SUM(F65:F73)/6</f>
        <v>47.333333333333336</v>
      </c>
      <c r="G64" s="128">
        <f>SUM(G65:G73)</f>
        <v>66.12605042016807</v>
      </c>
      <c r="H64" s="204" t="s">
        <v>31</v>
      </c>
      <c r="I64" s="361" t="s">
        <v>42</v>
      </c>
      <c r="L64" s="261">
        <f>'[3]ПФДО_СРЕДН'!$F$68</f>
        <v>47.888888888888886</v>
      </c>
      <c r="M64" s="261">
        <f>'[3]ПФДО_СРЕДН'!$H$68</f>
        <v>5154</v>
      </c>
      <c r="O64" s="111">
        <f>'[4]ЦТиР1'!$B$15</f>
        <v>284</v>
      </c>
      <c r="P64" s="346">
        <f>'[4]ЦТиР1'!$E$15</f>
        <v>3134</v>
      </c>
    </row>
    <row r="65" spans="1:16" ht="18.75">
      <c r="A65" s="444"/>
      <c r="B65" s="388" t="s">
        <v>45</v>
      </c>
      <c r="C65" s="389" t="s">
        <v>38</v>
      </c>
      <c r="D65" s="401">
        <f>'[3]ПФДО_янв+февр'!$F$68</f>
        <v>45</v>
      </c>
      <c r="E65" s="402">
        <f>IF(D65=0,0,H65/D65)</f>
        <v>9</v>
      </c>
      <c r="F65" s="403">
        <v>42</v>
      </c>
      <c r="G65" s="404">
        <f>IF(F65=0,0,I65/F65)</f>
        <v>10.857142857142858</v>
      </c>
      <c r="H65" s="401">
        <f>'[3]ПФДО_СРЕДН'!$I$68</f>
        <v>405</v>
      </c>
      <c r="I65" s="405">
        <v>456</v>
      </c>
      <c r="L65" s="262"/>
      <c r="M65" s="262"/>
      <c r="O65" s="1"/>
      <c r="P65" s="1"/>
    </row>
    <row r="66" spans="1:16" ht="18.75">
      <c r="A66" s="444"/>
      <c r="B66" s="388" t="s">
        <v>46</v>
      </c>
      <c r="C66" s="389" t="s">
        <v>38</v>
      </c>
      <c r="D66" s="401">
        <f>'[3]ПФДО_янв+февр'!$F$68</f>
        <v>45</v>
      </c>
      <c r="E66" s="402">
        <f aca="true" t="shared" si="2" ref="E66:E73">IF(D66=0,0,H66/D66)</f>
        <v>12</v>
      </c>
      <c r="F66" s="403">
        <v>42</v>
      </c>
      <c r="G66" s="404">
        <f aca="true" t="shared" si="3" ref="G66:G73">IF(F66=0,0,I66/F66)</f>
        <v>11.19047619047619</v>
      </c>
      <c r="H66" s="401">
        <f>'[3]ПФДО_СРЕДН'!$J$68</f>
        <v>540</v>
      </c>
      <c r="I66" s="359">
        <v>470</v>
      </c>
      <c r="L66" s="268">
        <f>L64-D64</f>
        <v>0</v>
      </c>
      <c r="M66" s="268">
        <f>M64-H65-H66-H67-H68-H69-H70-H71-H72-H73</f>
        <v>0</v>
      </c>
      <c r="O66" s="268">
        <f>O64-F65-F66-F67-F68-F69-F70-F71-F72-F73</f>
        <v>0</v>
      </c>
      <c r="P66" s="268">
        <f>P64-I65-I66-I67-I68-I69-I70-I71-I72-I73</f>
        <v>0</v>
      </c>
    </row>
    <row r="67" spans="1:9" ht="15.75">
      <c r="A67" s="444"/>
      <c r="B67" s="388" t="s">
        <v>47</v>
      </c>
      <c r="C67" s="389" t="s">
        <v>38</v>
      </c>
      <c r="D67" s="401">
        <f>'[3]ПФДО_март-май'!$F$68</f>
        <v>39</v>
      </c>
      <c r="E67" s="402">
        <f t="shared" si="2"/>
        <v>12</v>
      </c>
      <c r="F67" s="403">
        <v>50</v>
      </c>
      <c r="G67" s="404">
        <f t="shared" si="3"/>
        <v>13</v>
      </c>
      <c r="H67" s="401">
        <f>'[3]ПФДО_СРЕДН'!$K$68</f>
        <v>468</v>
      </c>
      <c r="I67" s="359">
        <v>650</v>
      </c>
    </row>
    <row r="68" spans="1:9" ht="15.75">
      <c r="A68" s="444"/>
      <c r="B68" s="388" t="s">
        <v>48</v>
      </c>
      <c r="C68" s="389" t="s">
        <v>38</v>
      </c>
      <c r="D68" s="401">
        <f>'[3]ПФДО_март-май'!$F$68</f>
        <v>39</v>
      </c>
      <c r="E68" s="402">
        <f t="shared" si="2"/>
        <v>12</v>
      </c>
      <c r="F68" s="403">
        <v>51</v>
      </c>
      <c r="G68" s="404">
        <f t="shared" si="3"/>
        <v>11.96078431372549</v>
      </c>
      <c r="H68" s="401">
        <f>'[3]ПФДО_СРЕДН'!$L$68</f>
        <v>468</v>
      </c>
      <c r="I68" s="359">
        <v>610</v>
      </c>
    </row>
    <row r="69" spans="1:9" ht="15.75">
      <c r="A69" s="444"/>
      <c r="B69" s="388" t="s">
        <v>260</v>
      </c>
      <c r="C69" s="389" t="s">
        <v>38</v>
      </c>
      <c r="D69" s="401">
        <f>'[3]ПФДО_март-май'!$F$68</f>
        <v>39</v>
      </c>
      <c r="E69" s="402">
        <f t="shared" si="2"/>
        <v>15</v>
      </c>
      <c r="F69" s="403">
        <v>51</v>
      </c>
      <c r="G69" s="404">
        <f t="shared" si="3"/>
        <v>10.117647058823529</v>
      </c>
      <c r="H69" s="401">
        <f>'[3]ПФДО_СРЕДН'!$M$68</f>
        <v>585</v>
      </c>
      <c r="I69" s="359">
        <v>516</v>
      </c>
    </row>
    <row r="70" spans="1:9" ht="15.75">
      <c r="A70" s="444"/>
      <c r="B70" s="388" t="s">
        <v>50</v>
      </c>
      <c r="C70" s="389" t="s">
        <v>38</v>
      </c>
      <c r="D70" s="401">
        <f>'[3]ПФДО_сент-дек'!$F$68</f>
        <v>56</v>
      </c>
      <c r="E70" s="402">
        <f t="shared" si="2"/>
        <v>12</v>
      </c>
      <c r="F70" s="392">
        <v>48</v>
      </c>
      <c r="G70" s="404">
        <f t="shared" si="3"/>
        <v>9</v>
      </c>
      <c r="H70" s="401">
        <f>'[3]ПФДО_СРЕДН'!$N$68</f>
        <v>672</v>
      </c>
      <c r="I70" s="406">
        <v>432</v>
      </c>
    </row>
    <row r="71" spans="1:9" ht="15.75">
      <c r="A71" s="444"/>
      <c r="B71" s="388" t="s">
        <v>51</v>
      </c>
      <c r="C71" s="389" t="s">
        <v>38</v>
      </c>
      <c r="D71" s="401">
        <f>'[3]ПФДО_сент-дек'!$F$68</f>
        <v>56</v>
      </c>
      <c r="E71" s="402">
        <f>IF(D71=0,0,H71/D71)</f>
        <v>12</v>
      </c>
      <c r="F71" s="392"/>
      <c r="G71" s="404">
        <f t="shared" si="3"/>
        <v>0</v>
      </c>
      <c r="H71" s="401">
        <f>'[3]ПФДО_СРЕДН'!$O$68</f>
        <v>672</v>
      </c>
      <c r="I71" s="406"/>
    </row>
    <row r="72" spans="1:9" ht="15.75">
      <c r="A72" s="444"/>
      <c r="B72" s="388" t="s">
        <v>52</v>
      </c>
      <c r="C72" s="389" t="s">
        <v>38</v>
      </c>
      <c r="D72" s="401">
        <f>'[3]ПФДО_сент-дек'!$F$68</f>
        <v>56</v>
      </c>
      <c r="E72" s="402">
        <f t="shared" si="2"/>
        <v>12</v>
      </c>
      <c r="F72" s="392"/>
      <c r="G72" s="404">
        <f t="shared" si="3"/>
        <v>0</v>
      </c>
      <c r="H72" s="401">
        <f>'[3]ПФДО_СРЕДН'!$P$68</f>
        <v>672</v>
      </c>
      <c r="I72" s="406"/>
    </row>
    <row r="73" spans="1:9" ht="15.75">
      <c r="A73" s="444"/>
      <c r="B73" s="388" t="s">
        <v>53</v>
      </c>
      <c r="C73" s="389" t="s">
        <v>38</v>
      </c>
      <c r="D73" s="401">
        <f>'[3]ПФДО_сент-дек'!$F$68</f>
        <v>56</v>
      </c>
      <c r="E73" s="402">
        <f t="shared" si="2"/>
        <v>12</v>
      </c>
      <c r="F73" s="392"/>
      <c r="G73" s="404">
        <f t="shared" si="3"/>
        <v>0</v>
      </c>
      <c r="H73" s="401">
        <f>'[3]ПФДО_СРЕДН'!$Q$68</f>
        <v>672</v>
      </c>
      <c r="I73" s="406"/>
    </row>
    <row r="76" ht="15.75">
      <c r="F76" s="407"/>
    </row>
    <row r="78" ht="15.75">
      <c r="F78" s="407"/>
    </row>
  </sheetData>
  <sheetProtection selectLockedCells="1" selectUnlockedCells="1"/>
  <mergeCells count="36">
    <mergeCell ref="A21:B21"/>
    <mergeCell ref="A23:A24"/>
    <mergeCell ref="D34:E34"/>
    <mergeCell ref="F34:G34"/>
    <mergeCell ref="J14:J15"/>
    <mergeCell ref="A17:A19"/>
    <mergeCell ref="G17:G19"/>
    <mergeCell ref="H17:H19"/>
    <mergeCell ref="I17:I19"/>
    <mergeCell ref="J17:J19"/>
    <mergeCell ref="A13:A15"/>
    <mergeCell ref="B13:I13"/>
    <mergeCell ref="B14:F14"/>
    <mergeCell ref="G14:I14"/>
    <mergeCell ref="A7:J7"/>
    <mergeCell ref="A8:J8"/>
    <mergeCell ref="A9:J9"/>
    <mergeCell ref="A10:J10"/>
    <mergeCell ref="A11:J11"/>
    <mergeCell ref="A12:J12"/>
    <mergeCell ref="B23:E23"/>
    <mergeCell ref="A26:A73"/>
    <mergeCell ref="D49:E49"/>
    <mergeCell ref="F49:G49"/>
    <mergeCell ref="A1:J1"/>
    <mergeCell ref="A2:J2"/>
    <mergeCell ref="A3:J3"/>
    <mergeCell ref="A4:J4"/>
    <mergeCell ref="A5:J5"/>
    <mergeCell ref="A6:J6"/>
    <mergeCell ref="O62:P62"/>
    <mergeCell ref="L49:M49"/>
    <mergeCell ref="D62:E62"/>
    <mergeCell ref="F62:G62"/>
    <mergeCell ref="H49:I50"/>
    <mergeCell ref="H62:I63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="57" zoomScaleNormal="57" zoomScalePageLayoutView="0" workbookViewId="0" topLeftCell="A15">
      <selection activeCell="F2" sqref="F2"/>
    </sheetView>
  </sheetViews>
  <sheetFormatPr defaultColWidth="9.140625" defaultRowHeight="15"/>
  <cols>
    <col min="1" max="1" width="17.8515625" style="157" customWidth="1"/>
    <col min="2" max="2" width="21.7109375" style="166" customWidth="1"/>
    <col min="3" max="3" width="33.28125" style="157" customWidth="1"/>
    <col min="4" max="4" width="11.7109375" style="157" customWidth="1"/>
    <col min="5" max="5" width="16.421875" style="157" customWidth="1"/>
    <col min="6" max="6" width="93.00390625" style="157" customWidth="1"/>
    <col min="7" max="7" width="16.7109375" style="157" customWidth="1"/>
    <col min="8" max="8" width="23.00390625" style="157" customWidth="1"/>
    <col min="9" max="9" width="22.00390625" style="157" customWidth="1"/>
    <col min="10" max="10" width="22.7109375" style="157" customWidth="1"/>
    <col min="11" max="11" width="23.7109375" style="157" customWidth="1"/>
    <col min="12" max="12" width="14.00390625" style="157" customWidth="1"/>
    <col min="13" max="13" width="19.421875" style="157" customWidth="1"/>
    <col min="14" max="14" width="24.421875" style="157" customWidth="1"/>
    <col min="15" max="15" width="0" style="158" hidden="1" customWidth="1"/>
    <col min="16" max="21" width="0" style="157" hidden="1" customWidth="1"/>
    <col min="22" max="23" width="9.140625" style="157" customWidth="1"/>
    <col min="24" max="24" width="12.140625" style="157" customWidth="1"/>
    <col min="25" max="25" width="15.421875" style="157" customWidth="1"/>
    <col min="26" max="16384" width="9.140625" style="157" customWidth="1"/>
  </cols>
  <sheetData>
    <row r="1" spans="2:14" ht="35.25" customHeight="1">
      <c r="B1" s="583" t="s">
        <v>244</v>
      </c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</row>
    <row r="2" spans="1:14" ht="161.25" customHeight="1">
      <c r="A2" s="234" t="s">
        <v>91</v>
      </c>
      <c r="B2" s="234" t="s">
        <v>192</v>
      </c>
      <c r="C2" s="234" t="s">
        <v>92</v>
      </c>
      <c r="D2" s="234" t="s">
        <v>93</v>
      </c>
      <c r="E2" s="234" t="s">
        <v>94</v>
      </c>
      <c r="F2" s="234" t="s">
        <v>81</v>
      </c>
      <c r="G2" s="234" t="s">
        <v>95</v>
      </c>
      <c r="H2" s="234" t="s">
        <v>245</v>
      </c>
      <c r="I2" s="234" t="s">
        <v>246</v>
      </c>
      <c r="J2" s="234" t="s">
        <v>96</v>
      </c>
      <c r="K2" s="234" t="s">
        <v>97</v>
      </c>
      <c r="L2" s="234" t="s">
        <v>193</v>
      </c>
      <c r="M2" s="234" t="s">
        <v>98</v>
      </c>
      <c r="N2" s="234" t="s">
        <v>99</v>
      </c>
    </row>
    <row r="3" spans="1:25" ht="24" customHeight="1">
      <c r="A3" s="159">
        <v>1</v>
      </c>
      <c r="B3" s="173">
        <v>2</v>
      </c>
      <c r="C3" s="160">
        <v>3</v>
      </c>
      <c r="D3" s="160">
        <v>4</v>
      </c>
      <c r="E3" s="160">
        <v>5</v>
      </c>
      <c r="F3" s="160">
        <v>6</v>
      </c>
      <c r="G3" s="160">
        <v>7</v>
      </c>
      <c r="H3" s="235">
        <v>8</v>
      </c>
      <c r="I3" s="235">
        <v>9</v>
      </c>
      <c r="J3" s="160">
        <v>10</v>
      </c>
      <c r="K3" s="160">
        <v>11</v>
      </c>
      <c r="L3" s="160">
        <v>12</v>
      </c>
      <c r="M3" s="160">
        <v>13</v>
      </c>
      <c r="N3" s="160">
        <v>14</v>
      </c>
      <c r="O3" s="159"/>
      <c r="X3" s="320" t="s">
        <v>253</v>
      </c>
      <c r="Y3" s="320" t="s">
        <v>254</v>
      </c>
    </row>
    <row r="4" spans="1:15" ht="54" customHeight="1">
      <c r="A4" s="604" t="s">
        <v>255</v>
      </c>
      <c r="B4" s="595" t="s">
        <v>169</v>
      </c>
      <c r="C4" s="585" t="s">
        <v>191</v>
      </c>
      <c r="D4" s="586" t="s">
        <v>100</v>
      </c>
      <c r="E4" s="174" t="s">
        <v>101</v>
      </c>
      <c r="F4" s="313" t="s">
        <v>177</v>
      </c>
      <c r="G4" s="174" t="s">
        <v>102</v>
      </c>
      <c r="H4" s="294">
        <f>Техническая!C17</f>
        <v>100</v>
      </c>
      <c r="I4" s="294">
        <f>Техническая!D17</f>
        <v>87.44</v>
      </c>
      <c r="J4" s="348">
        <f>IF(H4=0,0,IF(I4/H4*100&gt;100,100,I4/H4*100))</f>
        <v>87.44</v>
      </c>
      <c r="K4" s="582">
        <f>IF(AND(J5="-",J6="-"),J4,IF(J5="-",(J4+J6)/2,IF(J6="-",(J4+J5)/2,(J4+J5+J6)/3)))</f>
        <v>93.73</v>
      </c>
      <c r="L4" s="581">
        <f>(K4+K7)/2</f>
        <v>76.3691272879531</v>
      </c>
      <c r="M4" s="578" t="s">
        <v>261</v>
      </c>
      <c r="N4" s="587"/>
      <c r="O4" s="157"/>
    </row>
    <row r="5" spans="1:17" ht="54" customHeight="1">
      <c r="A5" s="604"/>
      <c r="B5" s="595"/>
      <c r="C5" s="585"/>
      <c r="D5" s="586"/>
      <c r="E5" s="174" t="s">
        <v>101</v>
      </c>
      <c r="F5" s="313" t="s">
        <v>185</v>
      </c>
      <c r="G5" s="174" t="s">
        <v>102</v>
      </c>
      <c r="H5" s="294">
        <f>Техническая!C18</f>
        <v>80</v>
      </c>
      <c r="I5" s="294">
        <f>Техническая!D18</f>
        <v>75</v>
      </c>
      <c r="J5" s="278">
        <f>IF(AND(H5=0,I5=0),"-",IF(I5/H5*100&gt;100,100,I5/H5*100))</f>
        <v>93.75</v>
      </c>
      <c r="K5" s="582"/>
      <c r="L5" s="581"/>
      <c r="M5" s="579"/>
      <c r="N5" s="587"/>
      <c r="O5" s="157"/>
      <c r="Q5" s="163">
        <f>('[2]СПЕКТР'!Q75+'[2]ДООЦ'!Q75+'[2]ДТ'!Q75+'[2]инт+'!Q6+'[2]Цтриго'!Q6+'[2]ЦДТ'!Q6+'[2]ЦДО'!Q6+'[2]Медиа'!Q6+'[2]ЦПС'!Q11+'[2]ЦТиР № 1'!Q11)</f>
        <v>6</v>
      </c>
    </row>
    <row r="6" spans="1:17" ht="54" customHeight="1">
      <c r="A6" s="604"/>
      <c r="B6" s="595"/>
      <c r="C6" s="585"/>
      <c r="D6" s="586"/>
      <c r="E6" s="174" t="s">
        <v>101</v>
      </c>
      <c r="F6" s="313" t="s">
        <v>186</v>
      </c>
      <c r="G6" s="174" t="s">
        <v>102</v>
      </c>
      <c r="H6" s="294">
        <f>Техническая!C19</f>
        <v>5</v>
      </c>
      <c r="I6" s="294">
        <f>Техническая!D19</f>
        <v>12.5</v>
      </c>
      <c r="J6" s="278">
        <f>IF(AND(H6=0,I6=0),"-",IF(I6/H6*100&gt;100,100,I6/H6*100))</f>
        <v>100</v>
      </c>
      <c r="K6" s="582"/>
      <c r="L6" s="581"/>
      <c r="M6" s="579"/>
      <c r="N6" s="587"/>
      <c r="O6" s="157"/>
      <c r="Q6" s="163">
        <f>('[2]СПЕКТР'!Q76+'[2]ДООЦ'!Q76+'[2]ДТ'!Q76+'[2]инт+'!Q7+'[2]Цтриго'!Q7+'[2]ЦДТ'!Q7+'[2]ЦДО'!Q7+'[2]Медиа'!Q7+'[2]ЦПС'!Q12+'[2]ЦТиР № 1'!Q12)</f>
        <v>10</v>
      </c>
    </row>
    <row r="7" spans="1:15" ht="42" customHeight="1">
      <c r="A7" s="604"/>
      <c r="B7" s="595"/>
      <c r="C7" s="585"/>
      <c r="D7" s="586"/>
      <c r="E7" s="301" t="s">
        <v>103</v>
      </c>
      <c r="F7" s="314" t="s">
        <v>180</v>
      </c>
      <c r="G7" s="301" t="s">
        <v>104</v>
      </c>
      <c r="H7" s="302">
        <f>Техническая!D48</f>
        <v>11564</v>
      </c>
      <c r="I7" s="302">
        <f>Техническая!E48</f>
        <v>6731</v>
      </c>
      <c r="J7" s="577">
        <f>IF((H7+H8)=0,0,(IF((I7+I8)/(H7+H8)*100&gt;100,100,(I7+I8)/(H7+H8)*100)))</f>
        <v>59.00825457590621</v>
      </c>
      <c r="K7" s="577">
        <f>J7</f>
        <v>59.00825457590621</v>
      </c>
      <c r="L7" s="581"/>
      <c r="M7" s="579"/>
      <c r="N7" s="587"/>
      <c r="O7" s="157"/>
    </row>
    <row r="8" spans="1:15" ht="42" customHeight="1">
      <c r="A8" s="604"/>
      <c r="B8" s="595"/>
      <c r="C8" s="585"/>
      <c r="D8" s="586"/>
      <c r="E8" s="303" t="s">
        <v>103</v>
      </c>
      <c r="F8" s="314" t="s">
        <v>181</v>
      </c>
      <c r="G8" s="301" t="s">
        <v>104</v>
      </c>
      <c r="H8" s="302">
        <f>Техническая!D61</f>
        <v>5154</v>
      </c>
      <c r="I8" s="302">
        <f>Техническая!E61</f>
        <v>3134</v>
      </c>
      <c r="J8" s="577"/>
      <c r="K8" s="577"/>
      <c r="L8" s="581"/>
      <c r="M8" s="579"/>
      <c r="N8" s="587"/>
      <c r="O8" s="175">
        <v>15</v>
      </c>
    </row>
    <row r="9" spans="1:17" ht="52.5" customHeight="1">
      <c r="A9" s="604"/>
      <c r="B9" s="595" t="s">
        <v>170</v>
      </c>
      <c r="C9" s="585" t="s">
        <v>194</v>
      </c>
      <c r="D9" s="586" t="s">
        <v>100</v>
      </c>
      <c r="E9" s="174" t="s">
        <v>101</v>
      </c>
      <c r="F9" s="313" t="s">
        <v>177</v>
      </c>
      <c r="G9" s="174" t="s">
        <v>102</v>
      </c>
      <c r="H9" s="295">
        <f>'Естествен.-науч.'!C17</f>
        <v>0</v>
      </c>
      <c r="I9" s="295">
        <f>'Естествен.-науч.'!D17</f>
        <v>0</v>
      </c>
      <c r="J9" s="348">
        <f>IF(H9=0,0,IF(I9/H9*100&gt;100,100,I9/H9*100))</f>
        <v>0</v>
      </c>
      <c r="K9" s="582" t="e">
        <f>IF(AND(J10="-",J11="-"),J9,IF(J10="-",(J9+J11)/2,IF(J11="-",(J9+J10)/2,(J9+J10+J11)/3)))</f>
        <v>#DIV/0!</v>
      </c>
      <c r="L9" s="581" t="e">
        <f>(K9+K12)/2</f>
        <v>#DIV/0!</v>
      </c>
      <c r="M9" s="579"/>
      <c r="N9" s="587"/>
      <c r="O9" s="157"/>
      <c r="Q9" s="157">
        <f>SUM('[2]ДТ:СПЕКТР'!Q79)+'[2]инт+'!Q9+'[2]Цтриго'!Q9+'[2]ЦДТ'!Q9+'[2]ЦДО № 5'!Q14+'[2]ЦПС'!Q14</f>
        <v>7</v>
      </c>
    </row>
    <row r="10" spans="1:17" ht="52.5" customHeight="1">
      <c r="A10" s="604"/>
      <c r="B10" s="595"/>
      <c r="C10" s="585"/>
      <c r="D10" s="586"/>
      <c r="E10" s="174" t="s">
        <v>101</v>
      </c>
      <c r="F10" s="313" t="s">
        <v>185</v>
      </c>
      <c r="G10" s="174" t="s">
        <v>102</v>
      </c>
      <c r="H10" s="295" t="str">
        <f>'Естествен.-науч.'!C18</f>
        <v>0</v>
      </c>
      <c r="I10" s="295">
        <f>'Естествен.-науч.'!D18</f>
        <v>0</v>
      </c>
      <c r="J10" s="278" t="e">
        <f>IF(AND(H10=0,I10=0),"-",IF(I10/H10*100&gt;100,100,I10/H10*100))</f>
        <v>#DIV/0!</v>
      </c>
      <c r="K10" s="582"/>
      <c r="L10" s="581"/>
      <c r="M10" s="579"/>
      <c r="N10" s="587"/>
      <c r="O10" s="157"/>
      <c r="Q10" s="157">
        <f>SUM('[2]ДТ:СПЕКТР'!Q80)+'[2]инт+'!Q11+'[2]Цтриго'!Q11+'[2]ЦДТ'!Q11+'[2]ЦДО № 5'!Q16+'[2]ЦПС'!Q16</f>
        <v>3</v>
      </c>
    </row>
    <row r="11" spans="1:17" ht="52.5" customHeight="1">
      <c r="A11" s="604"/>
      <c r="B11" s="595"/>
      <c r="C11" s="585"/>
      <c r="D11" s="586"/>
      <c r="E11" s="174" t="s">
        <v>101</v>
      </c>
      <c r="F11" s="313" t="s">
        <v>186</v>
      </c>
      <c r="G11" s="174" t="s">
        <v>102</v>
      </c>
      <c r="H11" s="295" t="str">
        <f>'Естествен.-науч.'!C19</f>
        <v>0</v>
      </c>
      <c r="I11" s="295">
        <f>'Естествен.-науч.'!D19</f>
        <v>0</v>
      </c>
      <c r="J11" s="278" t="e">
        <f>IF(AND(H11=0,I11=0),"-",IF(I11/H11*100&gt;100,100,I11/H11*100))</f>
        <v>#DIV/0!</v>
      </c>
      <c r="K11" s="582"/>
      <c r="L11" s="581"/>
      <c r="M11" s="579"/>
      <c r="N11" s="587"/>
      <c r="O11" s="157"/>
      <c r="Q11" s="157">
        <f>SUM('[2]ДТ:СПЕКТР'!Q81)+'[2]инт+'!Q10+'[2]Цтриго'!Q10+'[2]ЦДТ'!Q10+'[2]ЦДО № 5'!Q15+'[2]ЦПС'!Q15</f>
        <v>7</v>
      </c>
    </row>
    <row r="12" spans="1:15" ht="42" customHeight="1">
      <c r="A12" s="604"/>
      <c r="B12" s="595"/>
      <c r="C12" s="585"/>
      <c r="D12" s="586"/>
      <c r="E12" s="301" t="s">
        <v>103</v>
      </c>
      <c r="F12" s="314" t="s">
        <v>180</v>
      </c>
      <c r="G12" s="301" t="s">
        <v>104</v>
      </c>
      <c r="H12" s="304">
        <f>'Естествен.-науч.'!D48</f>
        <v>0</v>
      </c>
      <c r="I12" s="304">
        <f>'Естествен.-науч.'!E48</f>
        <v>0</v>
      </c>
      <c r="J12" s="577">
        <f>IF((H12+H13)=0,0,(IF((I12+I13)/(H12+H13)*100&gt;100,100,(I12+I13)/(H12+H13)*100)))</f>
        <v>0</v>
      </c>
      <c r="K12" s="577">
        <f>J12</f>
        <v>0</v>
      </c>
      <c r="L12" s="581"/>
      <c r="M12" s="579"/>
      <c r="N12" s="587"/>
      <c r="O12" s="157"/>
    </row>
    <row r="13" spans="1:15" ht="42" customHeight="1">
      <c r="A13" s="604"/>
      <c r="B13" s="595"/>
      <c r="C13" s="585"/>
      <c r="D13" s="586"/>
      <c r="E13" s="303" t="s">
        <v>103</v>
      </c>
      <c r="F13" s="314" t="s">
        <v>181</v>
      </c>
      <c r="G13" s="301" t="s">
        <v>104</v>
      </c>
      <c r="H13" s="304">
        <f>'Естествен.-науч.'!D61</f>
        <v>0</v>
      </c>
      <c r="I13" s="304">
        <f>'Естествен.-науч.'!E61</f>
        <v>0</v>
      </c>
      <c r="J13" s="577"/>
      <c r="K13" s="577"/>
      <c r="L13" s="581"/>
      <c r="M13" s="579"/>
      <c r="N13" s="587"/>
      <c r="O13" s="175">
        <v>16</v>
      </c>
    </row>
    <row r="14" spans="1:17" ht="60.75" customHeight="1">
      <c r="A14" s="604"/>
      <c r="B14" s="595" t="s">
        <v>172</v>
      </c>
      <c r="C14" s="585" t="s">
        <v>195</v>
      </c>
      <c r="D14" s="586" t="s">
        <v>100</v>
      </c>
      <c r="E14" s="174" t="s">
        <v>101</v>
      </c>
      <c r="F14" s="313" t="s">
        <v>177</v>
      </c>
      <c r="G14" s="174" t="s">
        <v>102</v>
      </c>
      <c r="H14" s="296">
        <f>'Физкульт-спорт'!C17</f>
        <v>100</v>
      </c>
      <c r="I14" s="296">
        <f>'Физкульт-спорт'!D17</f>
        <v>75.95</v>
      </c>
      <c r="J14" s="348">
        <f>IF(H14=0,0,IF(I14/H14*100&gt;100,100,I14/H14*100))</f>
        <v>75.95</v>
      </c>
      <c r="K14" s="582">
        <f>IF(AND(J15="-",J16="-"),J14,IF(J15="-",(J14+J16)/2,IF(J16="-",(J14+J15)/2,(J14+J15+J16)/3)))</f>
        <v>91.98333333333333</v>
      </c>
      <c r="L14" s="581">
        <f>(K14+K17)/2</f>
        <v>70.73268644333827</v>
      </c>
      <c r="M14" s="579"/>
      <c r="N14" s="587"/>
      <c r="O14" s="157"/>
      <c r="Q14" s="163">
        <f>'[2]ДООЦ'!Q84+'[2]ДТ'!Q84+'[2]ЦДТ'!Q14+'[2]ЦДО'!Q14+'[2]Медиа'!Q14+'[2]ЦДО № 5'!Q19+'[2]ЦТиР № 1'!Q19</f>
        <v>7</v>
      </c>
    </row>
    <row r="15" spans="1:17" ht="60.75" customHeight="1">
      <c r="A15" s="604"/>
      <c r="B15" s="595"/>
      <c r="C15" s="585"/>
      <c r="D15" s="586"/>
      <c r="E15" s="174" t="s">
        <v>101</v>
      </c>
      <c r="F15" s="313" t="s">
        <v>185</v>
      </c>
      <c r="G15" s="174" t="s">
        <v>102</v>
      </c>
      <c r="H15" s="296">
        <f>'Физкульт-спорт'!C18</f>
        <v>95</v>
      </c>
      <c r="I15" s="296">
        <f>'Физкульт-спорт'!D18</f>
        <v>100</v>
      </c>
      <c r="J15" s="278">
        <f>IF(AND(H15=0,I15=0),"-",IF(I15/H15*100&gt;100,100,I15/H15*100))</f>
        <v>100</v>
      </c>
      <c r="K15" s="582"/>
      <c r="L15" s="581"/>
      <c r="M15" s="579"/>
      <c r="N15" s="587"/>
      <c r="O15" s="157"/>
      <c r="Q15" s="157">
        <f>'[2]ДООЦ'!Q85+'[2]ДТ'!Q85+'[2]ЦДТ'!Q16+'[2]ЦДО'!Q16+'[2]Медиа'!Q16+'[2]ЦДО № 5'!Q21+'[2]ЦТиР № 1'!Q21</f>
        <v>6</v>
      </c>
    </row>
    <row r="16" spans="1:17" ht="60.75" customHeight="1">
      <c r="A16" s="604"/>
      <c r="B16" s="595"/>
      <c r="C16" s="585"/>
      <c r="D16" s="586"/>
      <c r="E16" s="174" t="s">
        <v>101</v>
      </c>
      <c r="F16" s="313" t="s">
        <v>186</v>
      </c>
      <c r="G16" s="174" t="s">
        <v>102</v>
      </c>
      <c r="H16" s="296">
        <f>'Физкульт-спорт'!C19</f>
        <v>30.067567567567565</v>
      </c>
      <c r="I16" s="296">
        <f>'Физкульт-спорт'!D19</f>
        <v>58</v>
      </c>
      <c r="J16" s="278">
        <f>IF(AND(H16=0,I16=0),"-",IF(I16/H16*100&gt;100,100,I16/H16*100))</f>
        <v>100</v>
      </c>
      <c r="K16" s="582"/>
      <c r="L16" s="581"/>
      <c r="M16" s="579"/>
      <c r="N16" s="587"/>
      <c r="O16" s="157"/>
      <c r="Q16" s="157">
        <f>'[2]ДООЦ'!Q86+'[2]ДТ'!Q86+'[2]ЦДТ'!Q15+'[2]ЦДО'!Q15+'[2]Медиа'!Q15+'[2]ЦДО № 5'!Q20+'[2]ЦТиР № 1'!Q20</f>
        <v>7</v>
      </c>
    </row>
    <row r="17" spans="1:15" ht="42" customHeight="1">
      <c r="A17" s="604"/>
      <c r="B17" s="595"/>
      <c r="C17" s="585"/>
      <c r="D17" s="586"/>
      <c r="E17" s="301" t="s">
        <v>103</v>
      </c>
      <c r="F17" s="314" t="s">
        <v>180</v>
      </c>
      <c r="G17" s="301" t="s">
        <v>104</v>
      </c>
      <c r="H17" s="305">
        <f>'Физкульт-спорт'!D48</f>
        <v>69020</v>
      </c>
      <c r="I17" s="305">
        <f>'Физкульт-спорт'!E48</f>
        <v>30421</v>
      </c>
      <c r="J17" s="577">
        <f>IF((H17+H18)=0,0,(IF((I17+I18)/(H17+H18)*100&gt;100,100,(I17+I18)/(H17+H18)*100)))</f>
        <v>49.4820395533432</v>
      </c>
      <c r="K17" s="577">
        <f>J17</f>
        <v>49.4820395533432</v>
      </c>
      <c r="L17" s="581"/>
      <c r="M17" s="579"/>
      <c r="N17" s="587"/>
      <c r="O17" s="157"/>
    </row>
    <row r="18" spans="1:15" ht="42" customHeight="1">
      <c r="A18" s="604"/>
      <c r="B18" s="595"/>
      <c r="C18" s="585"/>
      <c r="D18" s="586"/>
      <c r="E18" s="303" t="s">
        <v>103</v>
      </c>
      <c r="F18" s="314" t="s">
        <v>181</v>
      </c>
      <c r="G18" s="301" t="s">
        <v>104</v>
      </c>
      <c r="H18" s="305">
        <f>'Физкульт-спорт'!D61</f>
        <v>49908</v>
      </c>
      <c r="I18" s="305">
        <f>'Физкульт-спорт'!E61</f>
        <v>28427</v>
      </c>
      <c r="J18" s="577"/>
      <c r="K18" s="577"/>
      <c r="L18" s="581"/>
      <c r="M18" s="579"/>
      <c r="N18" s="587"/>
      <c r="O18" s="175">
        <v>17</v>
      </c>
    </row>
    <row r="19" spans="1:15" ht="54" customHeight="1">
      <c r="A19" s="604"/>
      <c r="B19" s="595" t="s">
        <v>168</v>
      </c>
      <c r="C19" s="585" t="s">
        <v>196</v>
      </c>
      <c r="D19" s="586" t="s">
        <v>100</v>
      </c>
      <c r="E19" s="174" t="s">
        <v>101</v>
      </c>
      <c r="F19" s="313" t="s">
        <v>177</v>
      </c>
      <c r="G19" s="174" t="s">
        <v>102</v>
      </c>
      <c r="H19" s="277">
        <f>'Художеств.'!C17</f>
        <v>100</v>
      </c>
      <c r="I19" s="277">
        <f>'Художеств.'!D17</f>
        <v>99.05</v>
      </c>
      <c r="J19" s="348">
        <f>IF(H19=0,0,IF(I19/H19*100&gt;100,100,I19/H19*100))</f>
        <v>99.05</v>
      </c>
      <c r="K19" s="582">
        <f>IF(AND(J20="-",J21="-"),J19,IF(J20="-",(J19+J21)/2,IF(J21="-",(J19+J20)/2,(J19+J20+J21)/3)))</f>
        <v>99.68333333333334</v>
      </c>
      <c r="L19" s="581">
        <f>(K19+K22)/2</f>
        <v>79.84261840246481</v>
      </c>
      <c r="M19" s="579"/>
      <c r="N19" s="605"/>
      <c r="O19" s="157"/>
    </row>
    <row r="20" spans="1:15" ht="54" customHeight="1">
      <c r="A20" s="604"/>
      <c r="B20" s="595"/>
      <c r="C20" s="585"/>
      <c r="D20" s="586"/>
      <c r="E20" s="174" t="s">
        <v>101</v>
      </c>
      <c r="F20" s="313" t="s">
        <v>185</v>
      </c>
      <c r="G20" s="174" t="s">
        <v>102</v>
      </c>
      <c r="H20" s="277">
        <f>'Художеств.'!C18</f>
        <v>93.02325581395348</v>
      </c>
      <c r="I20" s="277">
        <f>'Художеств.'!D18</f>
        <v>93.94</v>
      </c>
      <c r="J20" s="278">
        <f>IF(AND(H20=0,I20=0),"-",IF(I20/H20*100&gt;100,100,I20/H20*100))</f>
        <v>100</v>
      </c>
      <c r="K20" s="582"/>
      <c r="L20" s="581"/>
      <c r="M20" s="579"/>
      <c r="N20" s="606"/>
      <c r="O20" s="157"/>
    </row>
    <row r="21" spans="1:15" ht="54" customHeight="1">
      <c r="A21" s="604"/>
      <c r="B21" s="595"/>
      <c r="C21" s="585"/>
      <c r="D21" s="586"/>
      <c r="E21" s="174" t="s">
        <v>101</v>
      </c>
      <c r="F21" s="313" t="s">
        <v>186</v>
      </c>
      <c r="G21" s="174" t="s">
        <v>102</v>
      </c>
      <c r="H21" s="277">
        <f>'Художеств.'!C19</f>
        <v>12.081128747795415</v>
      </c>
      <c r="I21" s="277">
        <f>'Художеств.'!D19</f>
        <v>20.7</v>
      </c>
      <c r="J21" s="278">
        <f>IF(AND(H21=0,I21=0),"-",IF(I21/H21*100&gt;100,100,I21/H21*100))</f>
        <v>100</v>
      </c>
      <c r="K21" s="582"/>
      <c r="L21" s="581"/>
      <c r="M21" s="579"/>
      <c r="N21" s="606"/>
      <c r="O21" s="157"/>
    </row>
    <row r="22" spans="1:15" ht="42" customHeight="1">
      <c r="A22" s="604"/>
      <c r="B22" s="595"/>
      <c r="C22" s="585"/>
      <c r="D22" s="586"/>
      <c r="E22" s="301" t="s">
        <v>103</v>
      </c>
      <c r="F22" s="314" t="s">
        <v>180</v>
      </c>
      <c r="G22" s="301" t="s">
        <v>104</v>
      </c>
      <c r="H22" s="302">
        <f>'Художеств.'!D48</f>
        <v>217388</v>
      </c>
      <c r="I22" s="302">
        <f>'Художеств.'!E48</f>
        <v>140139</v>
      </c>
      <c r="J22" s="577">
        <f>IF((H22+H23)=0,0,(IF((I22+I23)/(H22+H23)*100&gt;100,100,(I22+I23)/(H22+H23)*100)))</f>
        <v>60.001903471596286</v>
      </c>
      <c r="K22" s="577">
        <f>J22</f>
        <v>60.001903471596286</v>
      </c>
      <c r="L22" s="581"/>
      <c r="M22" s="579"/>
      <c r="N22" s="606"/>
      <c r="O22" s="157"/>
    </row>
    <row r="23" spans="1:15" ht="42" customHeight="1">
      <c r="A23" s="604"/>
      <c r="B23" s="595"/>
      <c r="C23" s="585"/>
      <c r="D23" s="586"/>
      <c r="E23" s="303" t="s">
        <v>103</v>
      </c>
      <c r="F23" s="314" t="s">
        <v>181</v>
      </c>
      <c r="G23" s="301" t="s">
        <v>104</v>
      </c>
      <c r="H23" s="302">
        <f>'Художеств.'!D61</f>
        <v>139854</v>
      </c>
      <c r="I23" s="302">
        <f>'Художеств.'!E61</f>
        <v>74213</v>
      </c>
      <c r="J23" s="577"/>
      <c r="K23" s="577"/>
      <c r="L23" s="581"/>
      <c r="M23" s="579"/>
      <c r="N23" s="607"/>
      <c r="O23" s="175">
        <v>18</v>
      </c>
    </row>
    <row r="24" spans="1:17" ht="60.75" customHeight="1">
      <c r="A24" s="604"/>
      <c r="B24" s="595" t="s">
        <v>173</v>
      </c>
      <c r="C24" s="585" t="s">
        <v>197</v>
      </c>
      <c r="D24" s="586" t="s">
        <v>100</v>
      </c>
      <c r="E24" s="174" t="s">
        <v>101</v>
      </c>
      <c r="F24" s="313" t="s">
        <v>177</v>
      </c>
      <c r="G24" s="174" t="s">
        <v>102</v>
      </c>
      <c r="H24" s="277">
        <f>'Туристко-краеведч.'!C17</f>
        <v>0</v>
      </c>
      <c r="I24" s="277">
        <f>'Туристко-краеведч.'!D17</f>
        <v>0</v>
      </c>
      <c r="J24" s="348">
        <f>IF(H24=0,0,IF(I24/H24*100&gt;100,100,I24/H24*100))</f>
        <v>0</v>
      </c>
      <c r="K24" s="582" t="e">
        <f>IF(AND(J25="-",J26="-"),J24,IF(J25="-",(J24+J26)/2,IF(J26="-",(J24+J25)/2,(J24+J25+J26)/3)))</f>
        <v>#DIV/0!</v>
      </c>
      <c r="L24" s="581" t="e">
        <f>(K24+K27)/2</f>
        <v>#DIV/0!</v>
      </c>
      <c r="M24" s="579"/>
      <c r="N24" s="588"/>
      <c r="O24" s="157"/>
      <c r="Q24" s="161">
        <f>'[2]ДТ'!Q94+'[2]ЦДО'!Q24</f>
        <v>2</v>
      </c>
    </row>
    <row r="25" spans="1:17" ht="60.75" customHeight="1">
      <c r="A25" s="604"/>
      <c r="B25" s="595"/>
      <c r="C25" s="585"/>
      <c r="D25" s="586"/>
      <c r="E25" s="174" t="s">
        <v>101</v>
      </c>
      <c r="F25" s="313" t="s">
        <v>185</v>
      </c>
      <c r="G25" s="174" t="s">
        <v>102</v>
      </c>
      <c r="H25" s="277" t="str">
        <f>'Туристко-краеведч.'!C18</f>
        <v>0</v>
      </c>
      <c r="I25" s="277">
        <f>'Туристко-краеведч.'!D18</f>
        <v>0</v>
      </c>
      <c r="J25" s="278" t="e">
        <f>IF(AND(H25=0,I25=0),"-",IF(I25/H25*100&gt;100,100,I25/H25*100))</f>
        <v>#DIV/0!</v>
      </c>
      <c r="K25" s="582"/>
      <c r="L25" s="581"/>
      <c r="M25" s="579"/>
      <c r="N25" s="588"/>
      <c r="O25" s="157"/>
      <c r="Q25" s="161">
        <f>'[2]ДТ'!Q95+'[2]ЦДО'!Q26</f>
        <v>2</v>
      </c>
    </row>
    <row r="26" spans="1:17" ht="60.75" customHeight="1">
      <c r="A26" s="604"/>
      <c r="B26" s="595"/>
      <c r="C26" s="585"/>
      <c r="D26" s="586"/>
      <c r="E26" s="174" t="s">
        <v>101</v>
      </c>
      <c r="F26" s="313" t="s">
        <v>186</v>
      </c>
      <c r="G26" s="174" t="s">
        <v>102</v>
      </c>
      <c r="H26" s="277" t="str">
        <f>'Туристко-краеведч.'!C19</f>
        <v>0</v>
      </c>
      <c r="I26" s="277">
        <f>'Туристко-краеведч.'!D19</f>
        <v>0</v>
      </c>
      <c r="J26" s="278" t="e">
        <f>IF(AND(H26=0,I26=0),"-",IF(I26/H26*100&gt;100,100,I26/H26*100))</f>
        <v>#DIV/0!</v>
      </c>
      <c r="K26" s="582"/>
      <c r="L26" s="581"/>
      <c r="M26" s="579"/>
      <c r="N26" s="588"/>
      <c r="O26" s="157"/>
      <c r="Q26" s="161">
        <f>'[2]ДТ'!Q96++'[2]ЦДО'!Q25</f>
        <v>2</v>
      </c>
    </row>
    <row r="27" spans="1:15" ht="42" customHeight="1">
      <c r="A27" s="604"/>
      <c r="B27" s="595"/>
      <c r="C27" s="585"/>
      <c r="D27" s="586"/>
      <c r="E27" s="301" t="s">
        <v>103</v>
      </c>
      <c r="F27" s="314" t="s">
        <v>180</v>
      </c>
      <c r="G27" s="301" t="s">
        <v>104</v>
      </c>
      <c r="H27" s="302">
        <f>'Туристко-краеведч.'!D48</f>
        <v>0</v>
      </c>
      <c r="I27" s="302">
        <f>'Туристко-краеведч.'!E48</f>
        <v>0</v>
      </c>
      <c r="J27" s="577">
        <f>IF((H27+H28)=0,0,(IF((I27+I28)/(H27+H28)*100&gt;100,100,(I27+I28)/(H27+H28)*100)))</f>
        <v>0</v>
      </c>
      <c r="K27" s="577">
        <f>J27</f>
        <v>0</v>
      </c>
      <c r="L27" s="581"/>
      <c r="M27" s="579"/>
      <c r="N27" s="588"/>
      <c r="O27" s="157"/>
    </row>
    <row r="28" spans="1:15" ht="42" customHeight="1">
      <c r="A28" s="604"/>
      <c r="B28" s="595"/>
      <c r="C28" s="585"/>
      <c r="D28" s="586"/>
      <c r="E28" s="303" t="s">
        <v>103</v>
      </c>
      <c r="F28" s="314" t="s">
        <v>181</v>
      </c>
      <c r="G28" s="301" t="s">
        <v>104</v>
      </c>
      <c r="H28" s="302">
        <f>'Туристко-краеведч.'!D61</f>
        <v>0</v>
      </c>
      <c r="I28" s="302">
        <f>'Туристко-краеведч.'!E61</f>
        <v>0</v>
      </c>
      <c r="J28" s="577"/>
      <c r="K28" s="577"/>
      <c r="L28" s="581"/>
      <c r="M28" s="579"/>
      <c r="N28" s="588"/>
      <c r="O28" s="175">
        <v>19</v>
      </c>
    </row>
    <row r="29" spans="1:17" ht="54" customHeight="1">
      <c r="A29" s="604"/>
      <c r="B29" s="595" t="s">
        <v>171</v>
      </c>
      <c r="C29" s="585" t="s">
        <v>252</v>
      </c>
      <c r="D29" s="586" t="s">
        <v>100</v>
      </c>
      <c r="E29" s="174" t="s">
        <v>101</v>
      </c>
      <c r="F29" s="313" t="s">
        <v>177</v>
      </c>
      <c r="G29" s="174" t="s">
        <v>102</v>
      </c>
      <c r="H29" s="277">
        <f>'Соц.-гуманит.'!C17</f>
        <v>100</v>
      </c>
      <c r="I29" s="277">
        <f>'Соц.-гуманит.'!D17</f>
        <v>93.04</v>
      </c>
      <c r="J29" s="348">
        <f>IF(H29=0,0,IF(I29/H29*100&gt;100,100,I29/H29*100))</f>
        <v>93.04</v>
      </c>
      <c r="K29" s="582">
        <f>IF(AND(J30="-",J31="-"),J29,IF(J30="-",(J29+J31)/2,IF(J31="-",(J29+J30)/2,(J29+J30+J31)/3)))</f>
        <v>64.34666666666668</v>
      </c>
      <c r="L29" s="581">
        <f>(K29+K32)/2</f>
        <v>62.561386989658985</v>
      </c>
      <c r="M29" s="579"/>
      <c r="N29" s="587"/>
      <c r="O29" s="157"/>
      <c r="Q29" s="161">
        <f>'[2]СПЕКТР'!Q99+'[2]ДООЦ'!Q99+'[2]ДТ'!Q99+'[2]инт+'!Q29+'[2]Цтриго'!Q29+'[2]ЦДТ'!Q29+'[2]ЦДО'!Q29+'[2]Медиа'!Q29+'[2]ЦДО № 5'!Q34+'[2]ЦПС'!Q34+'[2]ЦТиР № 1'!Q34</f>
        <v>11</v>
      </c>
    </row>
    <row r="30" spans="1:17" ht="54" customHeight="1">
      <c r="A30" s="604"/>
      <c r="B30" s="595"/>
      <c r="C30" s="585"/>
      <c r="D30" s="586"/>
      <c r="E30" s="174" t="s">
        <v>101</v>
      </c>
      <c r="F30" s="313" t="s">
        <v>185</v>
      </c>
      <c r="G30" s="174" t="s">
        <v>102</v>
      </c>
      <c r="H30" s="277">
        <f>'Соц.-гуманит.'!C18</f>
        <v>91.30434782608695</v>
      </c>
      <c r="I30" s="277">
        <f>'Соц.-гуманит.'!D18</f>
        <v>94.74</v>
      </c>
      <c r="J30" s="278">
        <f>IF(AND(H30=0,I30=0),"-",IF(I30/H30*100&gt;100,100,I30/H30*100))</f>
        <v>100</v>
      </c>
      <c r="K30" s="582"/>
      <c r="L30" s="581"/>
      <c r="M30" s="579"/>
      <c r="N30" s="587"/>
      <c r="O30" s="157"/>
      <c r="Q30" s="161">
        <f>'[2]СПЕКТР'!Q100+'[2]ДООЦ'!Q100+'[2]ДТ'!Q100+'[2]инт+'!Q31+'[2]Цтриго'!Q31+'[2]ЦДТ'!Q31+'[2]ЦДО'!Q31+'[2]Медиа'!Q31+'[2]ЦДО № 5'!Q36+'[2]ЦПС'!Q36+'[2]ЦТиР № 1'!Q36</f>
        <v>8</v>
      </c>
    </row>
    <row r="31" spans="1:17" ht="54" customHeight="1">
      <c r="A31" s="604"/>
      <c r="B31" s="595"/>
      <c r="C31" s="585"/>
      <c r="D31" s="586"/>
      <c r="E31" s="174" t="s">
        <v>101</v>
      </c>
      <c r="F31" s="313" t="s">
        <v>186</v>
      </c>
      <c r="G31" s="174" t="s">
        <v>102</v>
      </c>
      <c r="H31" s="277">
        <f>'Соц.-гуманит.'!C19</f>
        <v>5</v>
      </c>
      <c r="I31" s="277">
        <f>'Соц.-гуманит.'!D19</f>
        <v>0</v>
      </c>
      <c r="J31" s="278">
        <f>IF(AND(H31=0,I31=0),"-",IF(I31/H31*100&gt;100,100,I31/H31*100))</f>
        <v>0</v>
      </c>
      <c r="K31" s="582"/>
      <c r="L31" s="581"/>
      <c r="M31" s="579"/>
      <c r="N31" s="587"/>
      <c r="O31" s="157"/>
      <c r="Q31" s="161">
        <f>'[2]СПЕКТР'!Q101+'[2]ДООЦ'!Q101+'[2]ДТ'!Q101+'[2]инт+'!Q30+'[2]Цтриго'!Q30+'[2]ЦДТ'!Q30+'[2]ЦДО'!Q30+'[2]Медиа'!Q30+'[2]ЦДО № 5'!Q35+'[2]ЦПС'!Q35+'[2]ЦТиР № 1'!Q35</f>
        <v>11</v>
      </c>
    </row>
    <row r="32" spans="1:15" ht="42" customHeight="1">
      <c r="A32" s="604"/>
      <c r="B32" s="595"/>
      <c r="C32" s="585"/>
      <c r="D32" s="586"/>
      <c r="E32" s="301" t="s">
        <v>103</v>
      </c>
      <c r="F32" s="314" t="s">
        <v>180</v>
      </c>
      <c r="G32" s="301" t="s">
        <v>104</v>
      </c>
      <c r="H32" s="302">
        <f>'Соц.-гуманит.'!D48</f>
        <v>94976</v>
      </c>
      <c r="I32" s="302">
        <f>'Соц.-гуманит.'!E48</f>
        <v>54706</v>
      </c>
      <c r="J32" s="577">
        <f>IF((H32+H33)=0,0,(IF((I32+I33)/(H32+H33)*100&gt;100,100,(I32+I33)/(H32+H33)*100)))</f>
        <v>60.776107312651284</v>
      </c>
      <c r="K32" s="577">
        <f>J32</f>
        <v>60.776107312651284</v>
      </c>
      <c r="L32" s="581"/>
      <c r="M32" s="579"/>
      <c r="N32" s="587"/>
      <c r="O32" s="157"/>
    </row>
    <row r="33" spans="1:15" ht="42" customHeight="1">
      <c r="A33" s="604"/>
      <c r="B33" s="595"/>
      <c r="C33" s="585"/>
      <c r="D33" s="586"/>
      <c r="E33" s="303" t="s">
        <v>103</v>
      </c>
      <c r="F33" s="314" t="s">
        <v>181</v>
      </c>
      <c r="G33" s="301" t="s">
        <v>104</v>
      </c>
      <c r="H33" s="302">
        <f>'Соц.-гуманит.'!D61</f>
        <v>112418</v>
      </c>
      <c r="I33" s="302">
        <f>'Соц.-гуманит.'!E61</f>
        <v>71340</v>
      </c>
      <c r="J33" s="577"/>
      <c r="K33" s="577"/>
      <c r="L33" s="581"/>
      <c r="M33" s="579"/>
      <c r="N33" s="587"/>
      <c r="O33" s="175">
        <v>20</v>
      </c>
    </row>
    <row r="34" spans="1:14" s="162" customFormat="1" ht="42" customHeight="1">
      <c r="A34" s="604"/>
      <c r="B34" s="595" t="s">
        <v>189</v>
      </c>
      <c r="C34" s="585" t="s">
        <v>198</v>
      </c>
      <c r="D34" s="586" t="s">
        <v>100</v>
      </c>
      <c r="E34" s="174" t="s">
        <v>101</v>
      </c>
      <c r="F34" s="313" t="s">
        <v>177</v>
      </c>
      <c r="G34" s="174" t="s">
        <v>102</v>
      </c>
      <c r="H34" s="277"/>
      <c r="I34" s="277"/>
      <c r="J34" s="348">
        <f>IF(H34=0,0,IF(I34/H34*100&gt;100,100,I34/H34*100))</f>
        <v>0</v>
      </c>
      <c r="K34" s="582">
        <f>IF(AND(J35="-",J36="-"),J34,IF(J35="-",(J34+J36)/2,IF(J36="-",(J34+J35)/2,(J34+J35+J36)/3)))</f>
        <v>0</v>
      </c>
      <c r="L34" s="581">
        <f>(K34+K37)/2</f>
        <v>0</v>
      </c>
      <c r="M34" s="579"/>
      <c r="N34" s="608"/>
    </row>
    <row r="35" spans="1:14" s="162" customFormat="1" ht="42" customHeight="1">
      <c r="A35" s="604"/>
      <c r="B35" s="595"/>
      <c r="C35" s="585"/>
      <c r="D35" s="586"/>
      <c r="E35" s="174" t="s">
        <v>101</v>
      </c>
      <c r="F35" s="313" t="s">
        <v>185</v>
      </c>
      <c r="G35" s="174" t="s">
        <v>102</v>
      </c>
      <c r="H35" s="277"/>
      <c r="I35" s="277"/>
      <c r="J35" s="278" t="str">
        <f>IF(AND(H35=0,I35=0),"-",IF(I35/H35*100&gt;100,100,I35/H35*100))</f>
        <v>-</v>
      </c>
      <c r="K35" s="582"/>
      <c r="L35" s="581"/>
      <c r="M35" s="579"/>
      <c r="N35" s="609"/>
    </row>
    <row r="36" spans="1:14" s="162" customFormat="1" ht="42" customHeight="1">
      <c r="A36" s="604"/>
      <c r="B36" s="595"/>
      <c r="C36" s="585"/>
      <c r="D36" s="586"/>
      <c r="E36" s="174" t="s">
        <v>101</v>
      </c>
      <c r="F36" s="313" t="s">
        <v>186</v>
      </c>
      <c r="G36" s="174" t="s">
        <v>102</v>
      </c>
      <c r="H36" s="277"/>
      <c r="I36" s="277"/>
      <c r="J36" s="278" t="str">
        <f>IF(AND(H36=0,I36=0),"-",IF(I36/H36*100&gt;100,100,I36/H36*100))</f>
        <v>-</v>
      </c>
      <c r="K36" s="582"/>
      <c r="L36" s="581"/>
      <c r="M36" s="579"/>
      <c r="N36" s="609"/>
    </row>
    <row r="37" spans="1:14" s="162" customFormat="1" ht="42" customHeight="1">
      <c r="A37" s="604"/>
      <c r="B37" s="595"/>
      <c r="C37" s="585"/>
      <c r="D37" s="586"/>
      <c r="E37" s="301" t="s">
        <v>103</v>
      </c>
      <c r="F37" s="314" t="s">
        <v>180</v>
      </c>
      <c r="G37" s="301" t="s">
        <v>104</v>
      </c>
      <c r="H37" s="302"/>
      <c r="I37" s="302"/>
      <c r="J37" s="577">
        <f>IF((H37+H38)=0,0,(IF((I37+I38)/(H37+H38)*100&gt;100,100,(I37+I38)/(H37+H38)*100)))</f>
        <v>0</v>
      </c>
      <c r="K37" s="577">
        <f>J37</f>
        <v>0</v>
      </c>
      <c r="L37" s="581"/>
      <c r="M37" s="579"/>
      <c r="N37" s="609"/>
    </row>
    <row r="38" spans="1:15" s="162" customFormat="1" ht="42" customHeight="1">
      <c r="A38" s="604"/>
      <c r="B38" s="595"/>
      <c r="C38" s="585"/>
      <c r="D38" s="586"/>
      <c r="E38" s="303" t="s">
        <v>103</v>
      </c>
      <c r="F38" s="314" t="s">
        <v>181</v>
      </c>
      <c r="G38" s="301" t="s">
        <v>104</v>
      </c>
      <c r="H38" s="302"/>
      <c r="I38" s="302"/>
      <c r="J38" s="577"/>
      <c r="K38" s="577"/>
      <c r="L38" s="581"/>
      <c r="M38" s="579"/>
      <c r="N38" s="610"/>
      <c r="O38" s="176">
        <v>21</v>
      </c>
    </row>
    <row r="39" spans="1:15" s="164" customFormat="1" ht="42" customHeight="1">
      <c r="A39" s="604"/>
      <c r="B39" s="599" t="s">
        <v>106</v>
      </c>
      <c r="C39" s="592" t="s">
        <v>76</v>
      </c>
      <c r="D39" s="593" t="s">
        <v>107</v>
      </c>
      <c r="E39" s="310" t="s">
        <v>101</v>
      </c>
      <c r="F39" s="315" t="s">
        <v>77</v>
      </c>
      <c r="G39" s="311" t="s">
        <v>105</v>
      </c>
      <c r="H39" s="297">
        <f>работы!D12</f>
        <v>3200</v>
      </c>
      <c r="I39" s="297">
        <f>работы!E12</f>
        <v>5709</v>
      </c>
      <c r="J39" s="293">
        <f>IF(I39/H39*100&gt;100,100,I39/H39*100)</f>
        <v>100</v>
      </c>
      <c r="K39" s="600">
        <f>(J39+J40)/2</f>
        <v>88.88888888888889</v>
      </c>
      <c r="L39" s="601">
        <f>(K39+K41)/2</f>
        <v>83.33333333333334</v>
      </c>
      <c r="M39" s="579"/>
      <c r="N39" s="587"/>
      <c r="O39" s="589"/>
    </row>
    <row r="40" spans="1:15" s="164" customFormat="1" ht="42" customHeight="1">
      <c r="A40" s="604"/>
      <c r="B40" s="599"/>
      <c r="C40" s="592"/>
      <c r="D40" s="594"/>
      <c r="E40" s="310" t="s">
        <v>101</v>
      </c>
      <c r="F40" s="315" t="s">
        <v>78</v>
      </c>
      <c r="G40" s="311" t="s">
        <v>108</v>
      </c>
      <c r="H40" s="297">
        <f>работы!D13</f>
        <v>9</v>
      </c>
      <c r="I40" s="297">
        <f>работы!E13</f>
        <v>7</v>
      </c>
      <c r="J40" s="293">
        <f>IF(I40/H40*100&gt;100,100,I40/H40*100)</f>
        <v>77.77777777777779</v>
      </c>
      <c r="K40" s="600"/>
      <c r="L40" s="601"/>
      <c r="M40" s="579"/>
      <c r="N40" s="587"/>
      <c r="O40" s="590"/>
    </row>
    <row r="41" spans="1:15" s="164" customFormat="1" ht="42" customHeight="1">
      <c r="A41" s="604"/>
      <c r="B41" s="599"/>
      <c r="C41" s="592"/>
      <c r="D41" s="594"/>
      <c r="E41" s="306" t="s">
        <v>103</v>
      </c>
      <c r="F41" s="316" t="s">
        <v>164</v>
      </c>
      <c r="G41" s="307" t="s">
        <v>108</v>
      </c>
      <c r="H41" s="308">
        <f>работы!H14</f>
        <v>9</v>
      </c>
      <c r="I41" s="308">
        <f>работы!I14</f>
        <v>7</v>
      </c>
      <c r="J41" s="309">
        <f>IF(I41/H41*100&gt;100,100,I41/H41*100)</f>
        <v>77.77777777777779</v>
      </c>
      <c r="K41" s="309">
        <f>J41</f>
        <v>77.77777777777779</v>
      </c>
      <c r="L41" s="601"/>
      <c r="M41" s="579"/>
      <c r="N41" s="587"/>
      <c r="O41" s="177">
        <v>22</v>
      </c>
    </row>
    <row r="42" spans="1:15" s="164" customFormat="1" ht="56.25" customHeight="1">
      <c r="A42" s="604"/>
      <c r="B42" s="602" t="s">
        <v>190</v>
      </c>
      <c r="C42" s="592" t="s">
        <v>199</v>
      </c>
      <c r="D42" s="603" t="s">
        <v>100</v>
      </c>
      <c r="E42" s="310" t="s">
        <v>101</v>
      </c>
      <c r="F42" s="317" t="s">
        <v>200</v>
      </c>
      <c r="G42" s="312" t="s">
        <v>102</v>
      </c>
      <c r="H42" s="298">
        <f>'Организация отдыха'!C17</f>
        <v>0</v>
      </c>
      <c r="I42" s="298">
        <f>'Организация отдыха'!D17</f>
        <v>0</v>
      </c>
      <c r="J42" s="299" t="e">
        <f>IF(I42/H42*100&gt;100,100,I42/H42*100)</f>
        <v>#DIV/0!</v>
      </c>
      <c r="K42" s="617" t="e">
        <f>SUM(J42:J45)/4</f>
        <v>#DIV/0!</v>
      </c>
      <c r="L42" s="614" t="e">
        <f>(K42+K46)/2</f>
        <v>#DIV/0!</v>
      </c>
      <c r="M42" s="579"/>
      <c r="N42" s="611"/>
      <c r="O42" s="589"/>
    </row>
    <row r="43" spans="1:15" s="164" customFormat="1" ht="60.75" customHeight="1">
      <c r="A43" s="604"/>
      <c r="B43" s="599"/>
      <c r="C43" s="592"/>
      <c r="D43" s="603"/>
      <c r="E43" s="310" t="s">
        <v>101</v>
      </c>
      <c r="F43" s="318" t="s">
        <v>201</v>
      </c>
      <c r="G43" s="312" t="s">
        <v>102</v>
      </c>
      <c r="H43" s="298">
        <f>'Организация отдыха'!C18</f>
        <v>0</v>
      </c>
      <c r="I43" s="298">
        <f>'Организация отдыха'!D18</f>
        <v>0</v>
      </c>
      <c r="J43" s="299" t="e">
        <f>IF(I43/H43*100&gt;100,100,I43/H43*100)</f>
        <v>#DIV/0!</v>
      </c>
      <c r="K43" s="618"/>
      <c r="L43" s="615"/>
      <c r="M43" s="579"/>
      <c r="N43" s="612"/>
      <c r="O43" s="591"/>
    </row>
    <row r="44" spans="1:15" s="164" customFormat="1" ht="42" customHeight="1">
      <c r="A44" s="604"/>
      <c r="B44" s="599"/>
      <c r="C44" s="592"/>
      <c r="D44" s="603"/>
      <c r="E44" s="310" t="s">
        <v>101</v>
      </c>
      <c r="F44" s="317" t="s">
        <v>202</v>
      </c>
      <c r="G44" s="312" t="s">
        <v>102</v>
      </c>
      <c r="H44" s="298">
        <f>'Организация отдыха'!C19</f>
        <v>0</v>
      </c>
      <c r="I44" s="298">
        <f>'Организация отдыха'!D19</f>
        <v>0</v>
      </c>
      <c r="J44" s="300">
        <f>IF(AND(I44=0,H44&gt;0),100,I44)</f>
        <v>0</v>
      </c>
      <c r="K44" s="618"/>
      <c r="L44" s="615"/>
      <c r="M44" s="579"/>
      <c r="N44" s="612"/>
      <c r="O44" s="591"/>
    </row>
    <row r="45" spans="1:15" s="164" customFormat="1" ht="42" customHeight="1">
      <c r="A45" s="604"/>
      <c r="B45" s="599"/>
      <c r="C45" s="592"/>
      <c r="D45" s="603"/>
      <c r="E45" s="310" t="s">
        <v>101</v>
      </c>
      <c r="F45" s="318" t="s">
        <v>203</v>
      </c>
      <c r="G45" s="312" t="s">
        <v>102</v>
      </c>
      <c r="H45" s="298">
        <f>'Организация отдыха'!C20</f>
        <v>0</v>
      </c>
      <c r="I45" s="298">
        <f>'Организация отдыха'!D20</f>
        <v>0</v>
      </c>
      <c r="J45" s="300">
        <f>IF(AND(I45=0,H45&gt;0),100,I45)</f>
        <v>0</v>
      </c>
      <c r="K45" s="619"/>
      <c r="L45" s="615"/>
      <c r="M45" s="579"/>
      <c r="N45" s="612"/>
      <c r="O45" s="590"/>
    </row>
    <row r="46" spans="1:15" ht="42" customHeight="1">
      <c r="A46" s="604"/>
      <c r="B46" s="599"/>
      <c r="C46" s="592"/>
      <c r="D46" s="603"/>
      <c r="E46" s="236" t="s">
        <v>103</v>
      </c>
      <c r="F46" s="319" t="s">
        <v>204</v>
      </c>
      <c r="G46" s="237" t="s">
        <v>105</v>
      </c>
      <c r="H46" s="238">
        <f>'Организация отдыха'!G21</f>
        <v>0</v>
      </c>
      <c r="I46" s="238">
        <f>'Организация отдыха'!H21</f>
        <v>0</v>
      </c>
      <c r="J46" s="239" t="e">
        <f>IF(I46/H46*100&gt;100,100,I46/H46*100)</f>
        <v>#DIV/0!</v>
      </c>
      <c r="K46" s="240" t="e">
        <f>J46</f>
        <v>#DIV/0!</v>
      </c>
      <c r="L46" s="616"/>
      <c r="M46" s="580"/>
      <c r="N46" s="613"/>
      <c r="O46" s="165"/>
    </row>
    <row r="47" spans="1:15" ht="19.5" customHeight="1">
      <c r="A47" s="281"/>
      <c r="B47" s="282"/>
      <c r="C47" s="283"/>
      <c r="D47" s="284"/>
      <c r="E47" s="285"/>
      <c r="F47" s="286"/>
      <c r="G47" s="287"/>
      <c r="H47" s="288"/>
      <c r="I47" s="288"/>
      <c r="J47" s="289"/>
      <c r="K47" s="290"/>
      <c r="L47" s="291"/>
      <c r="M47" s="279"/>
      <c r="N47" s="280"/>
      <c r="O47" s="165"/>
    </row>
    <row r="48" spans="1:15" ht="19.5" customHeight="1">
      <c r="A48" s="281"/>
      <c r="B48" s="282"/>
      <c r="C48" s="283"/>
      <c r="D48" s="284"/>
      <c r="E48" s="285"/>
      <c r="F48" s="286"/>
      <c r="G48" s="287"/>
      <c r="H48" s="288"/>
      <c r="I48" s="288"/>
      <c r="J48" s="289"/>
      <c r="K48" s="290"/>
      <c r="L48" s="291"/>
      <c r="M48" s="279"/>
      <c r="N48" s="280"/>
      <c r="O48" s="165"/>
    </row>
    <row r="49" spans="7:13" ht="15.75">
      <c r="G49" s="167"/>
      <c r="M49" s="168"/>
    </row>
    <row r="50" spans="1:15" s="244" customFormat="1" ht="25.5" customHeight="1">
      <c r="A50" s="241" t="s">
        <v>205</v>
      </c>
      <c r="B50" s="241"/>
      <c r="C50" s="242"/>
      <c r="D50" s="243" t="s">
        <v>206</v>
      </c>
      <c r="E50" s="243"/>
      <c r="G50" s="245"/>
      <c r="J50" s="596"/>
      <c r="K50" s="596"/>
      <c r="L50" s="596"/>
      <c r="O50" s="246"/>
    </row>
    <row r="51" spans="2:15" s="244" customFormat="1" ht="25.5" customHeight="1">
      <c r="B51" s="247"/>
      <c r="G51" s="245"/>
      <c r="O51" s="246"/>
    </row>
    <row r="52" spans="2:15" s="244" customFormat="1" ht="18.75">
      <c r="B52" s="247"/>
      <c r="O52" s="246"/>
    </row>
    <row r="53" spans="1:15" s="244" customFormat="1" ht="31.5" customHeight="1">
      <c r="A53" s="597" t="s">
        <v>235</v>
      </c>
      <c r="B53" s="597"/>
      <c r="C53" s="597"/>
      <c r="D53" s="597"/>
      <c r="E53" s="248"/>
      <c r="F53" s="248"/>
      <c r="G53" s="248"/>
      <c r="H53" s="248"/>
      <c r="I53" s="248"/>
      <c r="J53" s="598"/>
      <c r="K53" s="598"/>
      <c r="L53" s="598"/>
      <c r="M53" s="598"/>
      <c r="O53" s="246"/>
    </row>
    <row r="54" spans="2:15" s="244" customFormat="1" ht="18.75">
      <c r="B54" s="247"/>
      <c r="O54" s="246"/>
    </row>
    <row r="56" spans="8:9" ht="15.75">
      <c r="H56" s="169"/>
      <c r="I56" s="169"/>
    </row>
    <row r="57" spans="8:9" ht="15.75">
      <c r="H57" s="169"/>
      <c r="I57" s="169"/>
    </row>
    <row r="58" spans="7:10" ht="15.75">
      <c r="G58" s="170"/>
      <c r="H58" s="171"/>
      <c r="I58" s="171"/>
      <c r="J58" s="169"/>
    </row>
    <row r="59" spans="7:10" ht="15.75">
      <c r="G59" s="170"/>
      <c r="H59" s="172"/>
      <c r="I59" s="172"/>
      <c r="J59" s="169"/>
    </row>
    <row r="60" spans="7:10" ht="15.75">
      <c r="G60" s="170"/>
      <c r="H60" s="172"/>
      <c r="I60" s="172"/>
      <c r="J60" s="169"/>
    </row>
    <row r="61" spans="7:10" ht="15.75">
      <c r="G61" s="170"/>
      <c r="H61" s="172"/>
      <c r="I61" s="172"/>
      <c r="J61" s="169"/>
    </row>
    <row r="62" ht="15.75">
      <c r="G62" s="170"/>
    </row>
    <row r="63" ht="15.75">
      <c r="G63" s="170"/>
    </row>
  </sheetData>
  <sheetProtection/>
  <mergeCells count="76">
    <mergeCell ref="J7:J8"/>
    <mergeCell ref="J12:J13"/>
    <mergeCell ref="J17:J18"/>
    <mergeCell ref="J22:J23"/>
    <mergeCell ref="J27:J28"/>
    <mergeCell ref="J32:J33"/>
    <mergeCell ref="N19:N23"/>
    <mergeCell ref="N34:N38"/>
    <mergeCell ref="N42:N46"/>
    <mergeCell ref="L42:L46"/>
    <mergeCell ref="D19:D23"/>
    <mergeCell ref="C14:C18"/>
    <mergeCell ref="K14:K16"/>
    <mergeCell ref="K42:K45"/>
    <mergeCell ref="C19:C23"/>
    <mergeCell ref="N39:N41"/>
    <mergeCell ref="A53:D53"/>
    <mergeCell ref="J53:M53"/>
    <mergeCell ref="B39:B41"/>
    <mergeCell ref="K39:K40"/>
    <mergeCell ref="L39:L41"/>
    <mergeCell ref="B42:B46"/>
    <mergeCell ref="C42:C46"/>
    <mergeCell ref="D42:D46"/>
    <mergeCell ref="A4:A46"/>
    <mergeCell ref="K37:K38"/>
    <mergeCell ref="B4:B8"/>
    <mergeCell ref="B9:B13"/>
    <mergeCell ref="B14:B18"/>
    <mergeCell ref="B24:B28"/>
    <mergeCell ref="B29:B33"/>
    <mergeCell ref="J50:L50"/>
    <mergeCell ref="B34:B38"/>
    <mergeCell ref="B19:B23"/>
    <mergeCell ref="C24:C28"/>
    <mergeCell ref="D24:D28"/>
    <mergeCell ref="O39:O40"/>
    <mergeCell ref="O42:O45"/>
    <mergeCell ref="C34:C38"/>
    <mergeCell ref="D34:D38"/>
    <mergeCell ref="C39:C41"/>
    <mergeCell ref="D39:D41"/>
    <mergeCell ref="J37:J38"/>
    <mergeCell ref="N24:N28"/>
    <mergeCell ref="K27:K28"/>
    <mergeCell ref="C29:C33"/>
    <mergeCell ref="D29:D33"/>
    <mergeCell ref="K29:K31"/>
    <mergeCell ref="L29:L33"/>
    <mergeCell ref="N29:N33"/>
    <mergeCell ref="N14:N18"/>
    <mergeCell ref="C9:C13"/>
    <mergeCell ref="D9:D13"/>
    <mergeCell ref="K9:K11"/>
    <mergeCell ref="L9:L13"/>
    <mergeCell ref="N9:N13"/>
    <mergeCell ref="D14:D18"/>
    <mergeCell ref="B1:N1"/>
    <mergeCell ref="K24:K26"/>
    <mergeCell ref="L24:L28"/>
    <mergeCell ref="K34:K36"/>
    <mergeCell ref="L34:L38"/>
    <mergeCell ref="C4:C8"/>
    <mergeCell ref="D4:D8"/>
    <mergeCell ref="K4:K6"/>
    <mergeCell ref="L4:L8"/>
    <mergeCell ref="N4:N8"/>
    <mergeCell ref="K7:K8"/>
    <mergeCell ref="K12:K13"/>
    <mergeCell ref="K17:K18"/>
    <mergeCell ref="K22:K23"/>
    <mergeCell ref="K32:K33"/>
    <mergeCell ref="M4:M46"/>
    <mergeCell ref="L14:L18"/>
    <mergeCell ref="K19:K21"/>
    <mergeCell ref="L19:L23"/>
  </mergeCells>
  <printOptions/>
  <pageMargins left="0.7086614173228347" right="0.7086614173228347" top="0.7480314960629921" bottom="0.15748031496062992" header="0.31496062992125984" footer="0.31496062992125984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N76"/>
  <sheetViews>
    <sheetView view="pageBreakPreview" zoomScale="70" zoomScaleSheetLayoutView="70" zoomScalePageLayoutView="0" workbookViewId="0" topLeftCell="A10">
      <selection activeCell="F65" sqref="F65"/>
    </sheetView>
  </sheetViews>
  <sheetFormatPr defaultColWidth="8.57421875" defaultRowHeight="15"/>
  <cols>
    <col min="1" max="1" width="8.57421875" style="0" customWidth="1"/>
    <col min="2" max="2" width="73.140625" style="0" customWidth="1"/>
    <col min="3" max="3" width="12.28125" style="0" customWidth="1"/>
    <col min="4" max="4" width="11.7109375" style="0" customWidth="1"/>
    <col min="5" max="5" width="12.7109375" style="0" customWidth="1"/>
    <col min="6" max="6" width="11.8515625" style="0" customWidth="1"/>
    <col min="7" max="7" width="11.57421875" style="0" customWidth="1"/>
    <col min="8" max="11" width="10.421875" style="0" customWidth="1"/>
    <col min="12" max="12" width="15.8515625" style="0" customWidth="1"/>
    <col min="13" max="13" width="12.8515625" style="0" customWidth="1"/>
    <col min="14" max="14" width="8.57421875" style="0" customWidth="1"/>
    <col min="15" max="15" width="12.421875" style="0" customWidth="1"/>
    <col min="16" max="16" width="11.8515625" style="0" customWidth="1"/>
  </cols>
  <sheetData>
    <row r="1" spans="1:11" s="1" customFormat="1" ht="18.75">
      <c r="A1" s="462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103"/>
    </row>
    <row r="2" spans="1:11" s="1" customFormat="1" ht="18.75">
      <c r="A2" s="462" t="s">
        <v>1</v>
      </c>
      <c r="B2" s="462"/>
      <c r="C2" s="462"/>
      <c r="D2" s="462"/>
      <c r="E2" s="462"/>
      <c r="F2" s="462"/>
      <c r="G2" s="462"/>
      <c r="H2" s="462"/>
      <c r="I2" s="462"/>
      <c r="J2" s="462"/>
      <c r="K2" s="103"/>
    </row>
    <row r="3" spans="1:11" s="1" customFormat="1" ht="18.75">
      <c r="A3" s="462" t="s">
        <v>2</v>
      </c>
      <c r="B3" s="462"/>
      <c r="C3" s="462"/>
      <c r="D3" s="462"/>
      <c r="E3" s="462"/>
      <c r="F3" s="462"/>
      <c r="G3" s="462"/>
      <c r="H3" s="462"/>
      <c r="I3" s="462"/>
      <c r="J3" s="462"/>
      <c r="K3" s="103"/>
    </row>
    <row r="4" spans="1:11" ht="18.75">
      <c r="A4" s="463" t="s">
        <v>3</v>
      </c>
      <c r="B4" s="463"/>
      <c r="C4" s="463"/>
      <c r="D4" s="463"/>
      <c r="E4" s="463"/>
      <c r="F4" s="463"/>
      <c r="G4" s="463"/>
      <c r="H4" s="463"/>
      <c r="I4" s="463"/>
      <c r="J4" s="463"/>
      <c r="K4" s="104"/>
    </row>
    <row r="5" spans="1:11" ht="15.75">
      <c r="A5" s="445" t="s">
        <v>4</v>
      </c>
      <c r="B5" s="445"/>
      <c r="C5" s="445"/>
      <c r="D5" s="445"/>
      <c r="E5" s="445"/>
      <c r="F5" s="445"/>
      <c r="G5" s="445"/>
      <c r="H5" s="445"/>
      <c r="I5" s="445"/>
      <c r="J5" s="445"/>
      <c r="K5" s="105"/>
    </row>
    <row r="6" spans="1:11" s="1" customFormat="1" ht="18.75">
      <c r="A6" s="462" t="s">
        <v>236</v>
      </c>
      <c r="B6" s="462"/>
      <c r="C6" s="462"/>
      <c r="D6" s="462"/>
      <c r="E6" s="462"/>
      <c r="F6" s="462"/>
      <c r="G6" s="462"/>
      <c r="H6" s="462"/>
      <c r="I6" s="462"/>
      <c r="J6" s="462"/>
      <c r="K6" s="103"/>
    </row>
    <row r="7" spans="1:11" ht="18.75" customHeight="1">
      <c r="A7" s="464" t="s">
        <v>257</v>
      </c>
      <c r="B7" s="464"/>
      <c r="C7" s="464"/>
      <c r="D7" s="464"/>
      <c r="E7" s="464"/>
      <c r="F7" s="464"/>
      <c r="G7" s="464"/>
      <c r="H7" s="464"/>
      <c r="I7" s="464"/>
      <c r="J7" s="464"/>
      <c r="K7" s="100"/>
    </row>
    <row r="8" spans="1:11" s="2" customFormat="1" ht="15.75" customHeight="1">
      <c r="A8" s="449" t="s">
        <v>5</v>
      </c>
      <c r="B8" s="449"/>
      <c r="C8" s="449"/>
      <c r="D8" s="449"/>
      <c r="E8" s="449"/>
      <c r="F8" s="449"/>
      <c r="G8" s="449"/>
      <c r="H8" s="449"/>
      <c r="I8" s="449"/>
      <c r="J8" s="449"/>
      <c r="K8" s="101"/>
    </row>
    <row r="9" spans="1:11" ht="19.5">
      <c r="A9" s="465" t="s">
        <v>6</v>
      </c>
      <c r="B9" s="465"/>
      <c r="C9" s="465"/>
      <c r="D9" s="465"/>
      <c r="E9" s="465"/>
      <c r="F9" s="465"/>
      <c r="G9" s="465"/>
      <c r="H9" s="465"/>
      <c r="I9" s="465"/>
      <c r="J9" s="465"/>
      <c r="K9" s="102"/>
    </row>
    <row r="10" spans="1:11" ht="19.5">
      <c r="A10" s="465" t="s">
        <v>7</v>
      </c>
      <c r="B10" s="465"/>
      <c r="C10" s="465"/>
      <c r="D10" s="465"/>
      <c r="E10" s="465"/>
      <c r="F10" s="465"/>
      <c r="G10" s="465"/>
      <c r="H10" s="465"/>
      <c r="I10" s="465"/>
      <c r="J10" s="465"/>
      <c r="K10" s="102"/>
    </row>
    <row r="11" spans="1:11" ht="19.5">
      <c r="A11" s="465" t="s">
        <v>7</v>
      </c>
      <c r="B11" s="465"/>
      <c r="C11" s="465"/>
      <c r="D11" s="465"/>
      <c r="E11" s="465"/>
      <c r="F11" s="465"/>
      <c r="G11" s="465"/>
      <c r="H11" s="465"/>
      <c r="I11" s="465"/>
      <c r="J11" s="465"/>
      <c r="K11" s="102"/>
    </row>
    <row r="12" spans="1:11" ht="19.5">
      <c r="A12" s="465" t="s">
        <v>60</v>
      </c>
      <c r="B12" s="465"/>
      <c r="C12" s="465"/>
      <c r="D12" s="465"/>
      <c r="E12" s="465"/>
      <c r="F12" s="465"/>
      <c r="G12" s="465"/>
      <c r="H12" s="465"/>
      <c r="I12" s="465"/>
      <c r="J12" s="465"/>
      <c r="K12" s="102"/>
    </row>
    <row r="13" spans="1:11" s="5" customFormat="1" ht="15.75" customHeight="1">
      <c r="A13" s="447" t="s">
        <v>9</v>
      </c>
      <c r="B13" s="447" t="s">
        <v>10</v>
      </c>
      <c r="C13" s="447"/>
      <c r="D13" s="447"/>
      <c r="E13" s="447"/>
      <c r="F13" s="447"/>
      <c r="G13" s="447"/>
      <c r="H13" s="447"/>
      <c r="I13" s="447"/>
      <c r="J13" s="3" t="s">
        <v>11</v>
      </c>
      <c r="K13" s="106"/>
    </row>
    <row r="14" spans="1:11" ht="15.75" customHeight="1">
      <c r="A14" s="447"/>
      <c r="B14" s="447" t="s">
        <v>12</v>
      </c>
      <c r="C14" s="447"/>
      <c r="D14" s="447"/>
      <c r="E14" s="447"/>
      <c r="F14" s="447"/>
      <c r="G14" s="447" t="s">
        <v>13</v>
      </c>
      <c r="H14" s="447"/>
      <c r="I14" s="447"/>
      <c r="J14" s="454" t="s">
        <v>14</v>
      </c>
      <c r="K14" s="107"/>
    </row>
    <row r="15" spans="1:11" ht="63" customHeight="1">
      <c r="A15" s="447"/>
      <c r="B15" s="3" t="s">
        <v>15</v>
      </c>
      <c r="C15" s="3" t="s">
        <v>16</v>
      </c>
      <c r="D15" s="3" t="s">
        <v>17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454"/>
      <c r="K15" s="107"/>
    </row>
    <row r="16" spans="1:11" ht="15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107"/>
    </row>
    <row r="17" spans="1:12" ht="48.75" customHeight="1">
      <c r="A17" s="466" t="s">
        <v>6</v>
      </c>
      <c r="B17" s="7" t="s">
        <v>23</v>
      </c>
      <c r="C17" s="331">
        <f>'[3]ЦТиР 1'!$FV$21</f>
        <v>0</v>
      </c>
      <c r="D17" s="9">
        <f>E27</f>
        <v>0</v>
      </c>
      <c r="E17" s="9" t="e">
        <f>IF(D17/C17*100&gt;100,100,D17/C17*100)</f>
        <v>#DIV/0!</v>
      </c>
      <c r="F17" s="10" t="s">
        <v>24</v>
      </c>
      <c r="G17" s="458"/>
      <c r="H17" s="458"/>
      <c r="I17" s="459"/>
      <c r="J17" s="460"/>
      <c r="K17" s="108"/>
      <c r="L17" s="11"/>
    </row>
    <row r="18" spans="1:13" ht="51.75" customHeight="1">
      <c r="A18" s="466"/>
      <c r="B18" s="7" t="s">
        <v>25</v>
      </c>
      <c r="C18" s="334" t="str">
        <f>'[3]ЦТиР 1'!$FV$23</f>
        <v>0</v>
      </c>
      <c r="D18" s="13">
        <f>E30</f>
        <v>0</v>
      </c>
      <c r="E18" s="9" t="e">
        <f>IF(D18/C18*100&gt;100,100,D18/C18*100)</f>
        <v>#DIV/0!</v>
      </c>
      <c r="F18" s="14"/>
      <c r="G18" s="458"/>
      <c r="H18" s="458"/>
      <c r="I18" s="459"/>
      <c r="J18" s="460"/>
      <c r="K18" s="108"/>
      <c r="L18" s="44"/>
      <c r="M18" s="5"/>
    </row>
    <row r="19" spans="1:11" ht="66" customHeight="1">
      <c r="A19" s="466"/>
      <c r="B19" s="7" t="s">
        <v>26</v>
      </c>
      <c r="C19" s="328" t="str">
        <f>'[3]ЦТиР 1'!$FV$22</f>
        <v>0</v>
      </c>
      <c r="D19" s="15">
        <f>E33</f>
        <v>0</v>
      </c>
      <c r="E19" s="9" t="e">
        <f>IF(AND(C19=0,D19=0),"-",IF(D19/C19*100&gt;100,100,D19/C19*100))</f>
        <v>#DIV/0!</v>
      </c>
      <c r="F19" s="16" t="s">
        <v>27</v>
      </c>
      <c r="G19" s="458"/>
      <c r="H19" s="458"/>
      <c r="I19" s="459"/>
      <c r="J19" s="460"/>
      <c r="K19" s="108"/>
    </row>
    <row r="20" spans="1:11" ht="15.75">
      <c r="A20" s="6"/>
      <c r="B20" s="17" t="s">
        <v>28</v>
      </c>
      <c r="C20" s="18" t="s">
        <v>24</v>
      </c>
      <c r="D20" s="19" t="s">
        <v>24</v>
      </c>
      <c r="E20" s="18" t="s">
        <v>24</v>
      </c>
      <c r="F20" s="20" t="e">
        <f>(SUM(E17:E19))/3</f>
        <v>#DIV/0!</v>
      </c>
      <c r="G20" s="21">
        <f>D47</f>
        <v>0</v>
      </c>
      <c r="H20" s="21">
        <f>E47</f>
        <v>0</v>
      </c>
      <c r="I20" s="9" t="e">
        <f>IF(H20/G20*100&gt;100,100,H20/G20*100)</f>
        <v>#DIV/0!</v>
      </c>
      <c r="J20" s="22" t="e">
        <f>(F20+I20)/2</f>
        <v>#DIV/0!</v>
      </c>
      <c r="K20" s="109"/>
    </row>
    <row r="21" spans="1:9" s="1" customFormat="1" ht="18.75" customHeight="1">
      <c r="A21" s="468"/>
      <c r="B21" s="468"/>
      <c r="C21" s="23"/>
      <c r="E21" s="24"/>
      <c r="F21" s="24"/>
      <c r="G21" s="24"/>
      <c r="I21" s="25"/>
    </row>
    <row r="22" spans="1:9" ht="18.75">
      <c r="A22" s="26"/>
      <c r="B22" s="27" t="s">
        <v>29</v>
      </c>
      <c r="C22" s="23"/>
      <c r="E22" s="24"/>
      <c r="F22" s="24"/>
      <c r="G22" s="24"/>
      <c r="I22" s="25"/>
    </row>
    <row r="23" spans="1:5" s="5" customFormat="1" ht="15.75" customHeight="1">
      <c r="A23" s="452" t="s">
        <v>9</v>
      </c>
      <c r="B23" s="442" t="s">
        <v>10</v>
      </c>
      <c r="C23" s="442"/>
      <c r="D23" s="442"/>
      <c r="E23" s="442"/>
    </row>
    <row r="24" spans="1:5" ht="47.25">
      <c r="A24" s="452"/>
      <c r="B24" s="136" t="s">
        <v>15</v>
      </c>
      <c r="C24" s="264" t="s">
        <v>30</v>
      </c>
      <c r="D24" s="264" t="s">
        <v>31</v>
      </c>
      <c r="E24" s="264" t="s">
        <v>32</v>
      </c>
    </row>
    <row r="25" spans="1:5" ht="15.75">
      <c r="A25" s="30">
        <v>1</v>
      </c>
      <c r="B25" s="30">
        <v>2</v>
      </c>
      <c r="C25" s="31">
        <v>4</v>
      </c>
      <c r="D25" s="31">
        <v>5</v>
      </c>
      <c r="E25" s="31">
        <v>6</v>
      </c>
    </row>
    <row r="26" spans="1:6" ht="20.25" customHeight="1">
      <c r="A26" s="443" t="s">
        <v>6</v>
      </c>
      <c r="B26" s="32" t="s">
        <v>33</v>
      </c>
      <c r="C26" s="32"/>
      <c r="D26" s="33" t="s">
        <v>34</v>
      </c>
      <c r="E26" s="33" t="s">
        <v>35</v>
      </c>
      <c r="F26" s="11"/>
    </row>
    <row r="27" spans="1:6" ht="47.25">
      <c r="A27" s="444"/>
      <c r="B27" s="34" t="s">
        <v>23</v>
      </c>
      <c r="C27" s="35" t="s">
        <v>36</v>
      </c>
      <c r="D27" s="326" t="e">
        <f>D28/D29*100</f>
        <v>#DIV/0!</v>
      </c>
      <c r="E27" s="36">
        <f>IF(E29=0,0,IF(E28&gt;E29,100,ROUND((E28/E29*100),2)))</f>
        <v>0</v>
      </c>
      <c r="F27" s="323" t="e">
        <f>C17-D27</f>
        <v>#DIV/0!</v>
      </c>
    </row>
    <row r="28" spans="1:6" ht="15.75">
      <c r="A28" s="444"/>
      <c r="B28" s="7" t="s">
        <v>37</v>
      </c>
      <c r="C28" s="38" t="s">
        <v>38</v>
      </c>
      <c r="D28" s="9">
        <f>D29*C17%</f>
        <v>0</v>
      </c>
      <c r="E28" s="9">
        <f>F51+F64</f>
        <v>0</v>
      </c>
      <c r="F28" s="11"/>
    </row>
    <row r="29" spans="1:6" ht="20.25" customHeight="1">
      <c r="A29" s="444"/>
      <c r="B29" s="7" t="s">
        <v>39</v>
      </c>
      <c r="C29" s="38" t="s">
        <v>38</v>
      </c>
      <c r="D29" s="9">
        <f>D51+D64</f>
        <v>0</v>
      </c>
      <c r="E29" s="9">
        <f>D51+D64</f>
        <v>0</v>
      </c>
      <c r="F29" s="11"/>
    </row>
    <row r="30" spans="1:6" ht="48.75" customHeight="1">
      <c r="A30" s="444"/>
      <c r="B30" s="34" t="s">
        <v>25</v>
      </c>
      <c r="C30" s="35" t="s">
        <v>36</v>
      </c>
      <c r="D30" s="326" t="e">
        <f>D32/D31*100</f>
        <v>#DIV/0!</v>
      </c>
      <c r="E30" s="36">
        <f>IF(E32=0,0,IF(E32&gt;E31,100,ROUND((E32/E31*100),2)))</f>
        <v>0</v>
      </c>
      <c r="F30" s="324" t="e">
        <f>C18-D30</f>
        <v>#DIV/0!</v>
      </c>
    </row>
    <row r="31" spans="1:6" ht="15.75">
      <c r="A31" s="444"/>
      <c r="B31" s="7" t="s">
        <v>40</v>
      </c>
      <c r="C31" s="38" t="s">
        <v>38</v>
      </c>
      <c r="D31" s="336">
        <f>'[3]% кадров с высшим образов.'!C40</f>
        <v>0</v>
      </c>
      <c r="E31" s="263"/>
      <c r="F31" s="11"/>
    </row>
    <row r="32" spans="1:6" ht="19.5" customHeight="1">
      <c r="A32" s="444"/>
      <c r="B32" s="7" t="s">
        <v>41</v>
      </c>
      <c r="C32" s="38" t="s">
        <v>38</v>
      </c>
      <c r="D32" s="336">
        <f>'[3]% кадров с высшим образов.'!C41</f>
        <v>0</v>
      </c>
      <c r="E32" s="263"/>
      <c r="F32" s="11"/>
    </row>
    <row r="33" spans="1:6" ht="63">
      <c r="A33" s="444"/>
      <c r="B33" s="34" t="s">
        <v>26</v>
      </c>
      <c r="C33" s="35" t="s">
        <v>36</v>
      </c>
      <c r="D33" s="327">
        <f>IF(D36&gt;0,ROUND(E36/D36*100,1),0)</f>
        <v>0</v>
      </c>
      <c r="E33" s="37">
        <f>IF(F36&gt;0,ROUND(G36/F36*100,1),0)</f>
        <v>0</v>
      </c>
      <c r="F33" s="323">
        <f>C19-D33</f>
        <v>0</v>
      </c>
    </row>
    <row r="34" spans="1:11" ht="19.5" customHeight="1">
      <c r="A34" s="444"/>
      <c r="B34" s="39"/>
      <c r="C34" s="38"/>
      <c r="D34" s="453" t="s">
        <v>31</v>
      </c>
      <c r="E34" s="453"/>
      <c r="F34" s="453" t="s">
        <v>42</v>
      </c>
      <c r="G34" s="453"/>
      <c r="H34" s="40"/>
      <c r="I34" s="40"/>
      <c r="J34" s="40"/>
      <c r="K34" s="40"/>
    </row>
    <row r="35" spans="1:11" ht="66.75" customHeight="1">
      <c r="A35" s="444"/>
      <c r="B35" s="39"/>
      <c r="C35" s="38"/>
      <c r="D35" s="9" t="s">
        <v>43</v>
      </c>
      <c r="E35" s="9" t="s">
        <v>44</v>
      </c>
      <c r="F35" s="9" t="s">
        <v>43</v>
      </c>
      <c r="G35" s="9" t="s">
        <v>44</v>
      </c>
      <c r="H35" s="40"/>
      <c r="I35" s="40"/>
      <c r="J35" s="40"/>
      <c r="K35" s="40"/>
    </row>
    <row r="36" spans="1:11" ht="15.75">
      <c r="A36" s="444"/>
      <c r="B36" s="39"/>
      <c r="C36" s="38" t="s">
        <v>38</v>
      </c>
      <c r="D36" s="97">
        <f>SUM(D37:D45)</f>
        <v>0</v>
      </c>
      <c r="E36" s="97">
        <f>SUM(E37:E45)</f>
        <v>0</v>
      </c>
      <c r="F36" s="97">
        <f>SUM(F37:F45)</f>
        <v>0</v>
      </c>
      <c r="G36" s="97">
        <f>SUM(G37:G45)</f>
        <v>0</v>
      </c>
      <c r="H36" s="40"/>
      <c r="I36" s="41"/>
      <c r="J36" s="40"/>
      <c r="K36" s="40"/>
    </row>
    <row r="37" spans="1:11" s="1" customFormat="1" ht="18.75">
      <c r="A37" s="444"/>
      <c r="B37" s="134" t="s">
        <v>45</v>
      </c>
      <c r="C37" s="80" t="s">
        <v>38</v>
      </c>
      <c r="D37" s="337">
        <f>'[3]ДО_Победители'!F117</f>
        <v>0</v>
      </c>
      <c r="E37" s="337">
        <f>'[3]ДО_Победители'!G117</f>
        <v>0</v>
      </c>
      <c r="F37" s="265"/>
      <c r="G37" s="265"/>
      <c r="H37" s="40"/>
      <c r="I37" s="40"/>
      <c r="J37" s="40"/>
      <c r="K37" s="40"/>
    </row>
    <row r="38" spans="1:11" s="1" customFormat="1" ht="18.75">
      <c r="A38" s="444"/>
      <c r="B38" s="123" t="s">
        <v>46</v>
      </c>
      <c r="C38" s="124" t="s">
        <v>38</v>
      </c>
      <c r="D38" s="337">
        <f>'[3]ДО_Победители'!F118</f>
        <v>0</v>
      </c>
      <c r="E38" s="337">
        <f>'[3]ДО_Победители'!G118</f>
        <v>0</v>
      </c>
      <c r="F38" s="256"/>
      <c r="G38" s="256"/>
      <c r="H38" s="40"/>
      <c r="I38" s="40"/>
      <c r="J38" s="40"/>
      <c r="K38" s="40"/>
    </row>
    <row r="39" spans="1:11" ht="15" customHeight="1">
      <c r="A39" s="444"/>
      <c r="B39" s="123" t="s">
        <v>47</v>
      </c>
      <c r="C39" s="124" t="s">
        <v>38</v>
      </c>
      <c r="D39" s="337">
        <f>'[3]ДО_Победители'!F119</f>
        <v>0</v>
      </c>
      <c r="E39" s="337">
        <f>'[3]ДО_Победители'!G119</f>
        <v>0</v>
      </c>
      <c r="F39" s="256"/>
      <c r="G39" s="256"/>
      <c r="H39" s="40"/>
      <c r="I39" s="40"/>
      <c r="J39" s="40"/>
      <c r="K39" s="40"/>
    </row>
    <row r="40" spans="1:11" ht="15" customHeight="1">
      <c r="A40" s="444"/>
      <c r="B40" s="123" t="s">
        <v>48</v>
      </c>
      <c r="C40" s="124" t="s">
        <v>38</v>
      </c>
      <c r="D40" s="337">
        <f>'[3]ДО_Победители'!F120</f>
        <v>0</v>
      </c>
      <c r="E40" s="337">
        <f>'[3]ДО_Победители'!G120</f>
        <v>0</v>
      </c>
      <c r="F40" s="131"/>
      <c r="G40" s="131"/>
      <c r="H40" s="40"/>
      <c r="I40" s="40"/>
      <c r="J40" s="40"/>
      <c r="K40" s="40"/>
    </row>
    <row r="41" spans="1:11" ht="15" customHeight="1">
      <c r="A41" s="444"/>
      <c r="B41" s="123" t="s">
        <v>49</v>
      </c>
      <c r="C41" s="124" t="s">
        <v>38</v>
      </c>
      <c r="D41" s="338">
        <f>'[3]ДО_Победители'!F121</f>
        <v>0</v>
      </c>
      <c r="E41" s="338">
        <f>'[3]ДО_Победители'!G121</f>
        <v>0</v>
      </c>
      <c r="F41" s="131"/>
      <c r="G41" s="131"/>
      <c r="H41" s="40"/>
      <c r="I41" s="40"/>
      <c r="J41" s="40"/>
      <c r="K41" s="40"/>
    </row>
    <row r="42" spans="1:11" ht="15" customHeight="1">
      <c r="A42" s="444"/>
      <c r="B42" s="123" t="s">
        <v>50</v>
      </c>
      <c r="C42" s="124" t="s">
        <v>38</v>
      </c>
      <c r="D42" s="339">
        <f>'[3]ДО_Победители'!F122</f>
        <v>0</v>
      </c>
      <c r="E42" s="339">
        <f>'[3]ДО_Победители'!G122</f>
        <v>0</v>
      </c>
      <c r="F42" s="131"/>
      <c r="G42" s="131"/>
      <c r="H42" s="40"/>
      <c r="I42" s="40"/>
      <c r="J42" s="40"/>
      <c r="K42" s="40"/>
    </row>
    <row r="43" spans="1:11" ht="15" customHeight="1">
      <c r="A43" s="444"/>
      <c r="B43" s="123" t="s">
        <v>51</v>
      </c>
      <c r="C43" s="124" t="s">
        <v>38</v>
      </c>
      <c r="D43" s="339">
        <f>'[3]ДО_Победители'!F123</f>
        <v>0</v>
      </c>
      <c r="E43" s="339">
        <f>'[3]ДО_Победители'!G123</f>
        <v>0</v>
      </c>
      <c r="F43" s="131"/>
      <c r="G43" s="131"/>
      <c r="H43" s="40"/>
      <c r="I43" s="40"/>
      <c r="J43" s="40"/>
      <c r="K43" s="40"/>
    </row>
    <row r="44" spans="1:11" ht="15" customHeight="1">
      <c r="A44" s="444"/>
      <c r="B44" s="123" t="s">
        <v>52</v>
      </c>
      <c r="C44" s="124" t="s">
        <v>38</v>
      </c>
      <c r="D44" s="339">
        <f>'[3]ДО_Победители'!F124</f>
        <v>0</v>
      </c>
      <c r="E44" s="339">
        <f>'[3]ДО_Победители'!G124</f>
        <v>0</v>
      </c>
      <c r="F44" s="131"/>
      <c r="G44" s="131"/>
      <c r="H44" s="40"/>
      <c r="I44" s="40"/>
      <c r="J44" s="40"/>
      <c r="K44" s="40"/>
    </row>
    <row r="45" spans="1:11" ht="15" customHeight="1">
      <c r="A45" s="444"/>
      <c r="B45" s="123" t="s">
        <v>53</v>
      </c>
      <c r="C45" s="124" t="s">
        <v>38</v>
      </c>
      <c r="D45" s="339">
        <f>'[3]ДО_Победители'!F125</f>
        <v>0</v>
      </c>
      <c r="E45" s="339">
        <f>'[3]ДО_Победители'!G125</f>
        <v>0</v>
      </c>
      <c r="F45" s="131"/>
      <c r="G45" s="131"/>
      <c r="H45" s="40"/>
      <c r="I45" s="40"/>
      <c r="J45" s="40"/>
      <c r="K45" s="40"/>
    </row>
    <row r="46" spans="1:11" ht="28.5" customHeight="1">
      <c r="A46" s="444"/>
      <c r="B46" s="145" t="s">
        <v>54</v>
      </c>
      <c r="C46" s="145"/>
      <c r="D46" s="146" t="s">
        <v>55</v>
      </c>
      <c r="E46" s="146" t="s">
        <v>56</v>
      </c>
      <c r="F46" s="140"/>
      <c r="H46" s="110"/>
      <c r="I46" s="110"/>
      <c r="J46" s="110"/>
      <c r="K46" s="110"/>
    </row>
    <row r="47" spans="1:6" ht="28.5" customHeight="1">
      <c r="A47" s="444"/>
      <c r="B47" s="118" t="s">
        <v>57</v>
      </c>
      <c r="C47" s="119" t="s">
        <v>38</v>
      </c>
      <c r="D47" s="120">
        <f>D48+D61</f>
        <v>0</v>
      </c>
      <c r="E47" s="120">
        <f>E48+E64</f>
        <v>0</v>
      </c>
      <c r="F47" s="132"/>
    </row>
    <row r="48" spans="1:6" ht="21" customHeight="1">
      <c r="A48" s="444"/>
      <c r="B48" s="139" t="s">
        <v>180</v>
      </c>
      <c r="C48" s="121" t="s">
        <v>38</v>
      </c>
      <c r="D48" s="143">
        <f>D52*E52+D53*E53+D54*E54+D55*E55+D56*E56+D57*E57+D58*E58+D59*E59+D60*E60</f>
        <v>0</v>
      </c>
      <c r="E48" s="122">
        <f>F52*G52+F53*G53+F54*G54+F55*G55+F56*G56+F57*G57+F58*G58+F59*G59+F60*G60</f>
        <v>0</v>
      </c>
      <c r="F48" s="133"/>
    </row>
    <row r="49" spans="1:13" ht="18.75" customHeight="1">
      <c r="A49" s="444"/>
      <c r="B49" s="123"/>
      <c r="C49" s="124"/>
      <c r="D49" s="440" t="s">
        <v>31</v>
      </c>
      <c r="E49" s="440"/>
      <c r="F49" s="440" t="s">
        <v>42</v>
      </c>
      <c r="G49" s="467"/>
      <c r="H49" s="461" t="s">
        <v>184</v>
      </c>
      <c r="I49" s="461"/>
      <c r="L49" s="439" t="s">
        <v>247</v>
      </c>
      <c r="M49" s="439"/>
    </row>
    <row r="50" spans="1:13" ht="30" customHeight="1">
      <c r="A50" s="444"/>
      <c r="B50" s="123"/>
      <c r="C50" s="124"/>
      <c r="D50" s="125" t="s">
        <v>58</v>
      </c>
      <c r="E50" s="125" t="s">
        <v>59</v>
      </c>
      <c r="F50" s="125" t="s">
        <v>58</v>
      </c>
      <c r="G50" s="144" t="s">
        <v>59</v>
      </c>
      <c r="H50" s="461"/>
      <c r="I50" s="461"/>
      <c r="L50" s="260" t="s">
        <v>248</v>
      </c>
      <c r="M50" s="260" t="s">
        <v>249</v>
      </c>
    </row>
    <row r="51" spans="1:13" s="5" customFormat="1" ht="18.75" customHeight="1">
      <c r="A51" s="444"/>
      <c r="B51" s="126"/>
      <c r="C51" s="124" t="s">
        <v>38</v>
      </c>
      <c r="D51" s="147">
        <f>SUM(D52:D60)/9</f>
        <v>0</v>
      </c>
      <c r="E51" s="147">
        <f>SUM(E52:E60)</f>
        <v>0</v>
      </c>
      <c r="F51" s="128">
        <f>SUM(F52:F60)/3</f>
        <v>0</v>
      </c>
      <c r="G51" s="148">
        <f>SUM(G52:G60)</f>
        <v>0</v>
      </c>
      <c r="H51" s="152" t="s">
        <v>31</v>
      </c>
      <c r="I51" s="152" t="s">
        <v>42</v>
      </c>
      <c r="L51" s="261">
        <f>'[3]Бюдж_СРЕДН'!$F$69</f>
        <v>0</v>
      </c>
      <c r="M51" s="261">
        <f>'[3]Бюдж_СРЕДН'!$H$69</f>
        <v>0</v>
      </c>
    </row>
    <row r="52" spans="1:13" s="1" customFormat="1" ht="16.5" customHeight="1">
      <c r="A52" s="444"/>
      <c r="B52" s="123" t="s">
        <v>45</v>
      </c>
      <c r="C52" s="124" t="s">
        <v>38</v>
      </c>
      <c r="D52" s="340">
        <f>'[3]Бюдж_янв+февр'!$F$69</f>
        <v>0</v>
      </c>
      <c r="E52" s="129">
        <f>IF(D52=0,0,H52/D52)</f>
        <v>0</v>
      </c>
      <c r="F52" s="256"/>
      <c r="G52" s="130">
        <f>IF(F52=0,0,I52/F52)</f>
        <v>0</v>
      </c>
      <c r="H52" s="341">
        <f>'[3]Бюдж_СРЕДН'!$I$69</f>
        <v>0</v>
      </c>
      <c r="I52" s="257"/>
      <c r="L52" s="262"/>
      <c r="M52" s="262"/>
    </row>
    <row r="53" spans="1:13" s="1" customFormat="1" ht="16.5" customHeight="1">
      <c r="A53" s="444"/>
      <c r="B53" s="123" t="s">
        <v>46</v>
      </c>
      <c r="C53" s="124" t="s">
        <v>38</v>
      </c>
      <c r="D53" s="340">
        <f>'[3]Бюдж_янв+февр'!$F$69</f>
        <v>0</v>
      </c>
      <c r="E53" s="129">
        <f aca="true" t="shared" si="0" ref="E53:E60">IF(D53=0,0,H53/D53)</f>
        <v>0</v>
      </c>
      <c r="F53" s="256"/>
      <c r="G53" s="130">
        <f aca="true" t="shared" si="1" ref="G53:G60">IF(F53=0,0,I53/F53)</f>
        <v>0</v>
      </c>
      <c r="H53" s="341">
        <f>'[3]Бюдж_СРЕДН'!$J$69</f>
        <v>0</v>
      </c>
      <c r="I53" s="257"/>
      <c r="L53" s="268">
        <f>L51-D51</f>
        <v>0</v>
      </c>
      <c r="M53" s="268">
        <f>M51-H52-H53-H54-H55-H56-H57-H58-H59-H60</f>
        <v>0</v>
      </c>
    </row>
    <row r="54" spans="1:9" ht="16.5" customHeight="1">
      <c r="A54" s="444"/>
      <c r="B54" s="123" t="s">
        <v>47</v>
      </c>
      <c r="C54" s="124" t="s">
        <v>38</v>
      </c>
      <c r="D54" s="340">
        <f>'[3]Бюдж_янв+февр'!$F$69</f>
        <v>0</v>
      </c>
      <c r="E54" s="129">
        <f t="shared" si="0"/>
        <v>0</v>
      </c>
      <c r="F54" s="256"/>
      <c r="G54" s="130">
        <f t="shared" si="1"/>
        <v>0</v>
      </c>
      <c r="H54" s="341">
        <f>'[3]Бюдж_СРЕДН'!$K$69</f>
        <v>0</v>
      </c>
      <c r="I54" s="257"/>
    </row>
    <row r="55" spans="1:12" ht="16.5" customHeight="1">
      <c r="A55" s="444"/>
      <c r="B55" s="123" t="s">
        <v>48</v>
      </c>
      <c r="C55" s="124" t="s">
        <v>38</v>
      </c>
      <c r="D55" s="340">
        <f>'[3]Бюдж_янв+февр'!$F$69</f>
        <v>0</v>
      </c>
      <c r="E55" s="129">
        <f t="shared" si="0"/>
        <v>0</v>
      </c>
      <c r="F55" s="131"/>
      <c r="G55" s="130">
        <f t="shared" si="1"/>
        <v>0</v>
      </c>
      <c r="H55" s="341">
        <f>'[3]Бюдж_СРЕДН'!$L$69</f>
        <v>0</v>
      </c>
      <c r="I55" s="206"/>
      <c r="K55" s="114"/>
      <c r="L55" s="99"/>
    </row>
    <row r="56" spans="1:14" ht="16.5" customHeight="1">
      <c r="A56" s="444"/>
      <c r="B56" s="123" t="s">
        <v>49</v>
      </c>
      <c r="C56" s="124" t="s">
        <v>38</v>
      </c>
      <c r="D56" s="340">
        <f>'[3]Бюдж_янв+февр'!$F$69</f>
        <v>0</v>
      </c>
      <c r="E56" s="129">
        <f t="shared" si="0"/>
        <v>0</v>
      </c>
      <c r="F56" s="131"/>
      <c r="G56" s="130">
        <f t="shared" si="1"/>
        <v>0</v>
      </c>
      <c r="H56" s="341">
        <f>'[3]Бюдж_СРЕДН'!$M$69</f>
        <v>0</v>
      </c>
      <c r="I56" s="206"/>
      <c r="K56" s="99"/>
      <c r="L56" s="99"/>
      <c r="M56" s="71"/>
      <c r="N56" s="71"/>
    </row>
    <row r="57" spans="1:14" ht="16.5" customHeight="1">
      <c r="A57" s="444"/>
      <c r="B57" s="123" t="s">
        <v>50</v>
      </c>
      <c r="C57" s="124" t="s">
        <v>38</v>
      </c>
      <c r="D57" s="340">
        <f>'[3]Бюдж_янв+февр'!$F$69</f>
        <v>0</v>
      </c>
      <c r="E57" s="129">
        <f t="shared" si="0"/>
        <v>0</v>
      </c>
      <c r="F57" s="131"/>
      <c r="G57" s="130">
        <f t="shared" si="1"/>
        <v>0</v>
      </c>
      <c r="H57" s="341">
        <f>'[3]Бюдж_СРЕДН'!$N$69</f>
        <v>0</v>
      </c>
      <c r="I57" s="206"/>
      <c r="K57" s="99"/>
      <c r="L57" s="99"/>
      <c r="M57" s="71"/>
      <c r="N57" s="71"/>
    </row>
    <row r="58" spans="1:14" ht="16.5" customHeight="1">
      <c r="A58" s="444"/>
      <c r="B58" s="123" t="s">
        <v>51</v>
      </c>
      <c r="C58" s="124" t="s">
        <v>38</v>
      </c>
      <c r="D58" s="340">
        <f>'[3]Бюдж_янв+февр'!$F$69</f>
        <v>0</v>
      </c>
      <c r="E58" s="129">
        <f t="shared" si="0"/>
        <v>0</v>
      </c>
      <c r="F58" s="131"/>
      <c r="G58" s="130">
        <f t="shared" si="1"/>
        <v>0</v>
      </c>
      <c r="H58" s="341">
        <f>'[3]Бюдж_СРЕДН'!$O$69</f>
        <v>0</v>
      </c>
      <c r="I58" s="206"/>
      <c r="K58" s="112"/>
      <c r="L58" s="112"/>
      <c r="M58" s="71"/>
      <c r="N58" s="71"/>
    </row>
    <row r="59" spans="1:14" ht="16.5" customHeight="1">
      <c r="A59" s="444"/>
      <c r="B59" s="123" t="s">
        <v>52</v>
      </c>
      <c r="C59" s="124" t="s">
        <v>38</v>
      </c>
      <c r="D59" s="340">
        <f>'[3]Бюдж_янв+февр'!$F$69</f>
        <v>0</v>
      </c>
      <c r="E59" s="129">
        <f t="shared" si="0"/>
        <v>0</v>
      </c>
      <c r="F59" s="131"/>
      <c r="G59" s="130">
        <f t="shared" si="1"/>
        <v>0</v>
      </c>
      <c r="H59" s="341">
        <f>'[3]Бюдж_СРЕДН'!$P$69</f>
        <v>0</v>
      </c>
      <c r="I59" s="206"/>
      <c r="K59" s="112"/>
      <c r="L59" s="112"/>
      <c r="M59" s="71"/>
      <c r="N59" s="71"/>
    </row>
    <row r="60" spans="1:14" ht="16.5" customHeight="1">
      <c r="A60" s="444"/>
      <c r="B60" s="123" t="s">
        <v>53</v>
      </c>
      <c r="C60" s="124" t="s">
        <v>38</v>
      </c>
      <c r="D60" s="340">
        <f>'[3]Бюдж_янв+февр'!$F$69</f>
        <v>0</v>
      </c>
      <c r="E60" s="129">
        <f t="shared" si="0"/>
        <v>0</v>
      </c>
      <c r="F60" s="131"/>
      <c r="G60" s="130">
        <f t="shared" si="1"/>
        <v>0</v>
      </c>
      <c r="H60" s="341">
        <f>'[3]Бюдж_СРЕДН'!$Q$69</f>
        <v>0</v>
      </c>
      <c r="I60" s="206"/>
      <c r="K60" s="112"/>
      <c r="L60" s="112"/>
      <c r="M60" s="71"/>
      <c r="N60" s="71"/>
    </row>
    <row r="61" spans="1:14" ht="29.25" customHeight="1">
      <c r="A61" s="444"/>
      <c r="B61" s="139" t="s">
        <v>181</v>
      </c>
      <c r="C61" s="121" t="s">
        <v>38</v>
      </c>
      <c r="D61" s="113">
        <f>D65*E65+D66*E66+D67*E67+D68*E68+D69*E69+D70*E70+D71*E71+D72*E72+D73*E73</f>
        <v>0</v>
      </c>
      <c r="E61" s="113">
        <f>F65*G65+F66*G66+F67*G67+F68*G68+F69*G69+F70*G70+F71*G71+F72*G72+F73*G73</f>
        <v>0</v>
      </c>
      <c r="F61" s="133"/>
      <c r="G61" s="71"/>
      <c r="K61" s="71"/>
      <c r="L61" s="71"/>
      <c r="M61" s="71"/>
      <c r="N61" s="71"/>
    </row>
    <row r="62" spans="1:14" ht="15.75" customHeight="1">
      <c r="A62" s="444"/>
      <c r="B62" s="123"/>
      <c r="C62" s="124"/>
      <c r="D62" s="440" t="s">
        <v>31</v>
      </c>
      <c r="E62" s="440"/>
      <c r="F62" s="440" t="s">
        <v>42</v>
      </c>
      <c r="G62" s="440"/>
      <c r="H62" s="461" t="s">
        <v>184</v>
      </c>
      <c r="I62" s="461"/>
      <c r="K62" s="71"/>
      <c r="L62" s="71"/>
      <c r="M62" s="71"/>
      <c r="N62" s="71"/>
    </row>
    <row r="63" spans="1:9" ht="31.5" customHeight="1">
      <c r="A63" s="444"/>
      <c r="B63" s="123"/>
      <c r="C63" s="124"/>
      <c r="D63" s="125" t="s">
        <v>58</v>
      </c>
      <c r="E63" s="125" t="s">
        <v>59</v>
      </c>
      <c r="F63" s="125" t="s">
        <v>58</v>
      </c>
      <c r="G63" s="125" t="s">
        <v>59</v>
      </c>
      <c r="H63" s="461"/>
      <c r="I63" s="461"/>
    </row>
    <row r="64" spans="1:13" ht="15.75">
      <c r="A64" s="444"/>
      <c r="B64" s="126"/>
      <c r="C64" s="124" t="s">
        <v>38</v>
      </c>
      <c r="D64" s="127">
        <f>SUM(D65:D73)/9</f>
        <v>0</v>
      </c>
      <c r="E64" s="128">
        <f>SUM(E65:E73)</f>
        <v>0</v>
      </c>
      <c r="F64" s="128">
        <f>SUM(F65:F73)/3</f>
        <v>0</v>
      </c>
      <c r="G64" s="128">
        <f>SUM(G65:G73)</f>
        <v>0</v>
      </c>
      <c r="H64" s="116" t="s">
        <v>31</v>
      </c>
      <c r="I64" s="116" t="s">
        <v>42</v>
      </c>
      <c r="L64" s="261">
        <f>'[3]ПФДО_СРЕДН'!$F$69</f>
        <v>0</v>
      </c>
      <c r="M64" s="261">
        <f>'[3]ПФДО_СРЕДН'!$H$69</f>
        <v>0</v>
      </c>
    </row>
    <row r="65" spans="1:13" ht="18.75">
      <c r="A65" s="444"/>
      <c r="B65" s="123" t="s">
        <v>45</v>
      </c>
      <c r="C65" s="149" t="s">
        <v>38</v>
      </c>
      <c r="D65" s="340">
        <f>'[3]ПФДО_янв+февр'!$F$69</f>
        <v>0</v>
      </c>
      <c r="E65" s="129">
        <f>IF(D65=0,0,H65/D65)</f>
        <v>0</v>
      </c>
      <c r="F65" s="256"/>
      <c r="G65" s="130">
        <f>IF(F65=0,0,I65/F65)</f>
        <v>0</v>
      </c>
      <c r="H65" s="340">
        <f>'[3]ПФДО_СРЕДН'!$I$69</f>
        <v>0</v>
      </c>
      <c r="I65" s="266"/>
      <c r="L65" s="262"/>
      <c r="M65" s="262"/>
    </row>
    <row r="66" spans="1:13" ht="18.75">
      <c r="A66" s="444"/>
      <c r="B66" s="123" t="s">
        <v>46</v>
      </c>
      <c r="C66" s="149" t="s">
        <v>38</v>
      </c>
      <c r="D66" s="340">
        <f>'[3]ПФДО_янв+февр'!$F$69</f>
        <v>0</v>
      </c>
      <c r="E66" s="129">
        <f aca="true" t="shared" si="2" ref="E66:E73">IF(D66=0,0,H66/D66)</f>
        <v>0</v>
      </c>
      <c r="F66" s="256"/>
      <c r="G66" s="130">
        <f aca="true" t="shared" si="3" ref="G66:G73">IF(F66=0,0,I66/F66)</f>
        <v>0</v>
      </c>
      <c r="H66" s="340">
        <f>'[3]ПФДО_СРЕДН'!$J$69</f>
        <v>0</v>
      </c>
      <c r="I66" s="267"/>
      <c r="L66" s="268">
        <f>L64-D64</f>
        <v>0</v>
      </c>
      <c r="M66" s="268">
        <f>M64-H65-H66-H67-H68-H69-H70-H71-H72-H73</f>
        <v>0</v>
      </c>
    </row>
    <row r="67" spans="1:9" ht="15">
      <c r="A67" s="444"/>
      <c r="B67" s="123" t="s">
        <v>47</v>
      </c>
      <c r="C67" s="149" t="s">
        <v>38</v>
      </c>
      <c r="D67" s="340">
        <f>'[3]ПФДО_март-май'!$F$69</f>
        <v>0</v>
      </c>
      <c r="E67" s="129">
        <f t="shared" si="2"/>
        <v>0</v>
      </c>
      <c r="F67" s="256"/>
      <c r="G67" s="130">
        <f t="shared" si="3"/>
        <v>0</v>
      </c>
      <c r="H67" s="340">
        <f>'[3]ПФДО_СРЕДН'!$K$69</f>
        <v>0</v>
      </c>
      <c r="I67" s="267"/>
    </row>
    <row r="68" spans="1:9" ht="15">
      <c r="A68" s="444"/>
      <c r="B68" s="123" t="s">
        <v>48</v>
      </c>
      <c r="C68" s="149" t="s">
        <v>38</v>
      </c>
      <c r="D68" s="340">
        <f>'[3]ПФДО_март-май'!$F$69</f>
        <v>0</v>
      </c>
      <c r="E68" s="129">
        <f t="shared" si="2"/>
        <v>0</v>
      </c>
      <c r="F68" s="131"/>
      <c r="G68" s="130">
        <f t="shared" si="3"/>
        <v>0</v>
      </c>
      <c r="H68" s="340">
        <f>'[3]ПФДО_СРЕДН'!$L$69</f>
        <v>0</v>
      </c>
      <c r="I68" s="117"/>
    </row>
    <row r="69" spans="1:9" ht="15">
      <c r="A69" s="444"/>
      <c r="B69" s="123" t="s">
        <v>49</v>
      </c>
      <c r="C69" s="149" t="s">
        <v>38</v>
      </c>
      <c r="D69" s="340">
        <f>'[3]ПФДО_март-май'!$F$69</f>
        <v>0</v>
      </c>
      <c r="E69" s="129">
        <f t="shared" si="2"/>
        <v>0</v>
      </c>
      <c r="F69" s="131"/>
      <c r="G69" s="130">
        <f t="shared" si="3"/>
        <v>0</v>
      </c>
      <c r="H69" s="340">
        <f>'[3]ПФДО_СРЕДН'!$M$69</f>
        <v>0</v>
      </c>
      <c r="I69" s="117"/>
    </row>
    <row r="70" spans="1:9" ht="15">
      <c r="A70" s="444"/>
      <c r="B70" s="123" t="s">
        <v>50</v>
      </c>
      <c r="C70" s="149" t="s">
        <v>38</v>
      </c>
      <c r="D70" s="340">
        <f>'[3]ПФДО_март-май'!$F$69</f>
        <v>0</v>
      </c>
      <c r="E70" s="129">
        <f t="shared" si="2"/>
        <v>0</v>
      </c>
      <c r="F70" s="131"/>
      <c r="G70" s="130">
        <f t="shared" si="3"/>
        <v>0</v>
      </c>
      <c r="H70" s="340">
        <f>'[3]ПФДО_СРЕДН'!$N$69</f>
        <v>0</v>
      </c>
      <c r="I70" s="117"/>
    </row>
    <row r="71" spans="1:9" ht="15.75">
      <c r="A71" s="444"/>
      <c r="B71" s="123" t="s">
        <v>51</v>
      </c>
      <c r="C71" s="149" t="s">
        <v>38</v>
      </c>
      <c r="D71" s="340">
        <f>'[3]ПФДО_март-май'!$F$69</f>
        <v>0</v>
      </c>
      <c r="E71" s="129">
        <f>IF(D71=0,0,H71/D71)</f>
        <v>0</v>
      </c>
      <c r="F71" s="198"/>
      <c r="G71" s="130">
        <f t="shared" si="3"/>
        <v>0</v>
      </c>
      <c r="H71" s="340">
        <f>'[3]ПФДО_СРЕДН'!$O$69</f>
        <v>0</v>
      </c>
      <c r="I71" s="111"/>
    </row>
    <row r="72" spans="1:9" ht="15.75">
      <c r="A72" s="444"/>
      <c r="B72" s="123" t="s">
        <v>52</v>
      </c>
      <c r="C72" s="149" t="s">
        <v>38</v>
      </c>
      <c r="D72" s="340">
        <f>'[3]ПФДО_март-май'!$F$69</f>
        <v>0</v>
      </c>
      <c r="E72" s="129">
        <f t="shared" si="2"/>
        <v>0</v>
      </c>
      <c r="F72" s="198"/>
      <c r="G72" s="130">
        <f t="shared" si="3"/>
        <v>0</v>
      </c>
      <c r="H72" s="340">
        <f>'[3]ПФДО_СРЕДН'!$P$69</f>
        <v>0</v>
      </c>
      <c r="I72" s="111"/>
    </row>
    <row r="73" spans="1:9" ht="15.75">
      <c r="A73" s="444"/>
      <c r="B73" s="123" t="s">
        <v>53</v>
      </c>
      <c r="C73" s="149" t="s">
        <v>38</v>
      </c>
      <c r="D73" s="340">
        <f>'[3]ПФДО_март-май'!$F$69</f>
        <v>0</v>
      </c>
      <c r="E73" s="129">
        <f t="shared" si="2"/>
        <v>0</v>
      </c>
      <c r="F73" s="198"/>
      <c r="G73" s="130">
        <f t="shared" si="3"/>
        <v>0</v>
      </c>
      <c r="H73" s="340">
        <f>'[3]ПФДО_СРЕДН'!$Q$69</f>
        <v>0</v>
      </c>
      <c r="I73" s="111"/>
    </row>
    <row r="76" ht="15">
      <c r="F76" s="209">
        <f>F51+F64</f>
        <v>0</v>
      </c>
    </row>
  </sheetData>
  <sheetProtection selectLockedCells="1" selectUnlockedCells="1"/>
  <mergeCells count="35">
    <mergeCell ref="L49:M49"/>
    <mergeCell ref="D49:E49"/>
    <mergeCell ref="F49:G49"/>
    <mergeCell ref="A13:A15"/>
    <mergeCell ref="B13:I13"/>
    <mergeCell ref="B14:F14"/>
    <mergeCell ref="G14:I14"/>
    <mergeCell ref="B23:E23"/>
    <mergeCell ref="A21:B21"/>
    <mergeCell ref="A23:A24"/>
    <mergeCell ref="D34:E34"/>
    <mergeCell ref="F34:G34"/>
    <mergeCell ref="A12:J12"/>
    <mergeCell ref="J14:J15"/>
    <mergeCell ref="A17:A19"/>
    <mergeCell ref="G17:G19"/>
    <mergeCell ref="H17:H19"/>
    <mergeCell ref="I17:I19"/>
    <mergeCell ref="J17:J19"/>
    <mergeCell ref="A6:J6"/>
    <mergeCell ref="A7:J7"/>
    <mergeCell ref="A8:J8"/>
    <mergeCell ref="A9:J9"/>
    <mergeCell ref="A10:J10"/>
    <mergeCell ref="A11:J11"/>
    <mergeCell ref="D62:E62"/>
    <mergeCell ref="F62:G62"/>
    <mergeCell ref="H62:I63"/>
    <mergeCell ref="A26:A73"/>
    <mergeCell ref="H49:I50"/>
    <mergeCell ref="A1:J1"/>
    <mergeCell ref="A2:J2"/>
    <mergeCell ref="A3:J3"/>
    <mergeCell ref="A4:J4"/>
    <mergeCell ref="A5:J5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42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76"/>
  <sheetViews>
    <sheetView view="pageBreakPreview" zoomScale="70" zoomScaleNormal="80" zoomScaleSheetLayoutView="70" zoomScalePageLayoutView="0" workbookViewId="0" topLeftCell="A13">
      <selection activeCell="F42" sqref="F42:G42"/>
    </sheetView>
  </sheetViews>
  <sheetFormatPr defaultColWidth="8.57421875" defaultRowHeight="15"/>
  <cols>
    <col min="1" max="1" width="8.57421875" style="350" customWidth="1"/>
    <col min="2" max="2" width="72.7109375" style="350" customWidth="1"/>
    <col min="3" max="3" width="10.7109375" style="350" customWidth="1"/>
    <col min="4" max="5" width="11.8515625" style="350" customWidth="1"/>
    <col min="6" max="6" width="12.28125" style="350" customWidth="1"/>
    <col min="7" max="7" width="12.7109375" style="350" customWidth="1"/>
    <col min="8" max="11" width="10.140625" style="350" customWidth="1"/>
    <col min="12" max="12" width="17.28125" style="0" customWidth="1"/>
    <col min="13" max="13" width="13.7109375" style="0" customWidth="1"/>
    <col min="14" max="14" width="8.57421875" style="0" customWidth="1"/>
    <col min="15" max="15" width="14.7109375" style="0" customWidth="1"/>
    <col min="16" max="16" width="13.28125" style="0" customWidth="1"/>
    <col min="17" max="17" width="12.28125" style="0" customWidth="1"/>
  </cols>
  <sheetData>
    <row r="1" spans="1:11" s="1" customFormat="1" ht="18.75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105"/>
    </row>
    <row r="2" spans="1:11" s="1" customFormat="1" ht="18.75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105"/>
    </row>
    <row r="3" spans="1:11" s="1" customFormat="1" ht="18.75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105"/>
    </row>
    <row r="4" spans="1:11" ht="15.75">
      <c r="A4" s="446" t="s">
        <v>3</v>
      </c>
      <c r="B4" s="446"/>
      <c r="C4" s="446"/>
      <c r="D4" s="446"/>
      <c r="E4" s="446"/>
      <c r="F4" s="446"/>
      <c r="G4" s="446"/>
      <c r="H4" s="446"/>
      <c r="I4" s="446"/>
      <c r="J4" s="446"/>
      <c r="K4" s="364"/>
    </row>
    <row r="5" spans="1:11" ht="15.75">
      <c r="A5" s="445" t="s">
        <v>4</v>
      </c>
      <c r="B5" s="445"/>
      <c r="C5" s="445"/>
      <c r="D5" s="445"/>
      <c r="E5" s="445"/>
      <c r="F5" s="445"/>
      <c r="G5" s="445"/>
      <c r="H5" s="445"/>
      <c r="I5" s="445"/>
      <c r="J5" s="445"/>
      <c r="K5" s="105"/>
    </row>
    <row r="6" spans="1:11" s="1" customFormat="1" ht="18.75">
      <c r="A6" s="445" t="s">
        <v>236</v>
      </c>
      <c r="B6" s="445"/>
      <c r="C6" s="445"/>
      <c r="D6" s="445"/>
      <c r="E6" s="445"/>
      <c r="F6" s="445"/>
      <c r="G6" s="445"/>
      <c r="H6" s="445"/>
      <c r="I6" s="445"/>
      <c r="J6" s="445"/>
      <c r="K6" s="105"/>
    </row>
    <row r="7" spans="1:11" ht="18.75" customHeight="1">
      <c r="A7" s="448" t="s">
        <v>257</v>
      </c>
      <c r="B7" s="448"/>
      <c r="C7" s="448"/>
      <c r="D7" s="448"/>
      <c r="E7" s="448"/>
      <c r="F7" s="448"/>
      <c r="G7" s="448"/>
      <c r="H7" s="448"/>
      <c r="I7" s="448"/>
      <c r="J7" s="448"/>
      <c r="K7" s="365"/>
    </row>
    <row r="8" spans="1:11" s="2" customFormat="1" ht="15.75" customHeight="1">
      <c r="A8" s="449" t="s">
        <v>5</v>
      </c>
      <c r="B8" s="449"/>
      <c r="C8" s="449"/>
      <c r="D8" s="449"/>
      <c r="E8" s="449"/>
      <c r="F8" s="449"/>
      <c r="G8" s="449"/>
      <c r="H8" s="449"/>
      <c r="I8" s="449"/>
      <c r="J8" s="449"/>
      <c r="K8" s="101"/>
    </row>
    <row r="9" spans="1:11" ht="15.75">
      <c r="A9" s="450" t="s">
        <v>6</v>
      </c>
      <c r="B9" s="450"/>
      <c r="C9" s="450"/>
      <c r="D9" s="450"/>
      <c r="E9" s="450"/>
      <c r="F9" s="450"/>
      <c r="G9" s="450"/>
      <c r="H9" s="450"/>
      <c r="I9" s="450"/>
      <c r="J9" s="450"/>
      <c r="K9" s="366"/>
    </row>
    <row r="10" spans="1:11" ht="15.75">
      <c r="A10" s="450" t="s">
        <v>7</v>
      </c>
      <c r="B10" s="450"/>
      <c r="C10" s="450"/>
      <c r="D10" s="450"/>
      <c r="E10" s="450"/>
      <c r="F10" s="450"/>
      <c r="G10" s="450"/>
      <c r="H10" s="450"/>
      <c r="I10" s="450"/>
      <c r="J10" s="450"/>
      <c r="K10" s="366"/>
    </row>
    <row r="11" spans="1:11" ht="15.75">
      <c r="A11" s="450" t="s">
        <v>7</v>
      </c>
      <c r="B11" s="450"/>
      <c r="C11" s="450"/>
      <c r="D11" s="450"/>
      <c r="E11" s="450"/>
      <c r="F11" s="450"/>
      <c r="G11" s="450"/>
      <c r="H11" s="450"/>
      <c r="I11" s="450"/>
      <c r="J11" s="450"/>
      <c r="K11" s="366"/>
    </row>
    <row r="12" spans="1:11" ht="15.75">
      <c r="A12" s="450" t="s">
        <v>187</v>
      </c>
      <c r="B12" s="450"/>
      <c r="C12" s="450"/>
      <c r="D12" s="450"/>
      <c r="E12" s="450"/>
      <c r="F12" s="450"/>
      <c r="G12" s="450"/>
      <c r="H12" s="450"/>
      <c r="I12" s="450"/>
      <c r="J12" s="450"/>
      <c r="K12" s="366"/>
    </row>
    <row r="13" spans="1:11" s="5" customFormat="1" ht="15.75" customHeight="1">
      <c r="A13" s="447" t="s">
        <v>9</v>
      </c>
      <c r="B13" s="447" t="s">
        <v>10</v>
      </c>
      <c r="C13" s="447"/>
      <c r="D13" s="447"/>
      <c r="E13" s="447"/>
      <c r="F13" s="447"/>
      <c r="G13" s="447"/>
      <c r="H13" s="447"/>
      <c r="I13" s="447"/>
      <c r="J13" s="4" t="s">
        <v>11</v>
      </c>
      <c r="K13" s="106"/>
    </row>
    <row r="14" spans="1:11" ht="15.75" customHeight="1">
      <c r="A14" s="447"/>
      <c r="B14" s="447" t="s">
        <v>12</v>
      </c>
      <c r="C14" s="447"/>
      <c r="D14" s="447"/>
      <c r="E14" s="447"/>
      <c r="F14" s="447"/>
      <c r="G14" s="447" t="s">
        <v>13</v>
      </c>
      <c r="H14" s="447"/>
      <c r="I14" s="447"/>
      <c r="J14" s="454" t="s">
        <v>14</v>
      </c>
      <c r="K14" s="107"/>
    </row>
    <row r="15" spans="1:11" ht="63" customHeight="1">
      <c r="A15" s="447"/>
      <c r="B15" s="3" t="s">
        <v>15</v>
      </c>
      <c r="C15" s="3" t="s">
        <v>16</v>
      </c>
      <c r="D15" s="3" t="s">
        <v>17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454"/>
      <c r="K15" s="107"/>
    </row>
    <row r="16" spans="1:11" ht="15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107"/>
    </row>
    <row r="17" spans="1:12" ht="48.75" customHeight="1">
      <c r="A17" s="466" t="s">
        <v>6</v>
      </c>
      <c r="B17" s="7" t="s">
        <v>23</v>
      </c>
      <c r="C17" s="332">
        <f>'[3]ЦТиР 1'!$FV$24</f>
        <v>100</v>
      </c>
      <c r="D17" s="9">
        <f>E27</f>
        <v>75.95</v>
      </c>
      <c r="E17" s="9">
        <f>IF(D17/C17*100&gt;100,100,D17/C17*100)</f>
        <v>75.95</v>
      </c>
      <c r="F17" s="10" t="s">
        <v>24</v>
      </c>
      <c r="G17" s="458"/>
      <c r="H17" s="458"/>
      <c r="I17" s="459"/>
      <c r="J17" s="460"/>
      <c r="K17" s="108"/>
      <c r="L17" s="11"/>
    </row>
    <row r="18" spans="1:11" ht="49.5" customHeight="1">
      <c r="A18" s="466"/>
      <c r="B18" s="7" t="s">
        <v>25</v>
      </c>
      <c r="C18" s="334">
        <f>'[3]ЦТиР 1'!$FV$26</f>
        <v>95</v>
      </c>
      <c r="D18" s="13">
        <f>E30</f>
        <v>100</v>
      </c>
      <c r="E18" s="9">
        <f>IF(D18/C18*100&gt;100,100,D18/C18*100)</f>
        <v>100</v>
      </c>
      <c r="F18" s="14"/>
      <c r="G18" s="458"/>
      <c r="H18" s="458"/>
      <c r="I18" s="459"/>
      <c r="J18" s="460"/>
      <c r="K18" s="108"/>
    </row>
    <row r="19" spans="1:11" ht="65.25" customHeight="1">
      <c r="A19" s="466"/>
      <c r="B19" s="7" t="s">
        <v>26</v>
      </c>
      <c r="C19" s="335">
        <f>'[3]ЦТиР 1'!$FV$25</f>
        <v>30.067567567567565</v>
      </c>
      <c r="D19" s="15">
        <f>E33</f>
        <v>58</v>
      </c>
      <c r="E19" s="9">
        <f>IF(AND(C19=0,D19=0),"-",IF(D19/C19*100&gt;100,100,D19/C19*100))</f>
        <v>100</v>
      </c>
      <c r="F19" s="16" t="s">
        <v>27</v>
      </c>
      <c r="G19" s="458"/>
      <c r="H19" s="458"/>
      <c r="I19" s="459"/>
      <c r="J19" s="460"/>
      <c r="K19" s="108"/>
    </row>
    <row r="20" spans="1:11" ht="15.75">
      <c r="A20" s="6"/>
      <c r="B20" s="17" t="s">
        <v>28</v>
      </c>
      <c r="C20" s="18" t="s">
        <v>24</v>
      </c>
      <c r="D20" s="19" t="s">
        <v>24</v>
      </c>
      <c r="E20" s="18" t="s">
        <v>24</v>
      </c>
      <c r="F20" s="20">
        <f>(SUM(E17:E19))/3</f>
        <v>91.98333333333333</v>
      </c>
      <c r="G20" s="21">
        <f>D47</f>
        <v>118928</v>
      </c>
      <c r="H20" s="21">
        <f>E47</f>
        <v>58848</v>
      </c>
      <c r="I20" s="9">
        <f>IF(H20/G20*100&gt;100,100,H20/G20*100)</f>
        <v>49.4820395533432</v>
      </c>
      <c r="J20" s="22">
        <f>(F20+I20)/2</f>
        <v>70.73268644333827</v>
      </c>
      <c r="K20" s="109"/>
    </row>
    <row r="21" spans="1:11" s="1" customFormat="1" ht="18.75" customHeight="1">
      <c r="A21" s="451"/>
      <c r="B21" s="451"/>
      <c r="C21" s="367"/>
      <c r="D21" s="350"/>
      <c r="E21" s="368"/>
      <c r="F21" s="368"/>
      <c r="G21" s="368"/>
      <c r="H21" s="350"/>
      <c r="I21" s="369"/>
      <c r="J21" s="350"/>
      <c r="K21" s="350"/>
    </row>
    <row r="22" spans="1:9" ht="15.75">
      <c r="A22" s="370"/>
      <c r="B22" s="371" t="s">
        <v>29</v>
      </c>
      <c r="C22" s="367"/>
      <c r="E22" s="368"/>
      <c r="F22" s="368"/>
      <c r="G22" s="368"/>
      <c r="I22" s="369"/>
    </row>
    <row r="23" spans="1:11" s="5" customFormat="1" ht="15.75" customHeight="1">
      <c r="A23" s="452" t="s">
        <v>9</v>
      </c>
      <c r="B23" s="469" t="s">
        <v>10</v>
      </c>
      <c r="C23" s="470"/>
      <c r="D23" s="470"/>
      <c r="E23" s="470"/>
      <c r="F23" s="350"/>
      <c r="G23" s="350"/>
      <c r="H23" s="350"/>
      <c r="I23" s="350"/>
      <c r="J23" s="350"/>
      <c r="K23" s="350"/>
    </row>
    <row r="24" spans="1:5" ht="47.25">
      <c r="A24" s="452"/>
      <c r="B24" s="28" t="s">
        <v>15</v>
      </c>
      <c r="C24" s="51" t="s">
        <v>30</v>
      </c>
      <c r="D24" s="51" t="s">
        <v>31</v>
      </c>
      <c r="E24" s="51" t="s">
        <v>32</v>
      </c>
    </row>
    <row r="25" spans="1:5" ht="15.75">
      <c r="A25" s="30">
        <v>1</v>
      </c>
      <c r="B25" s="30">
        <v>2</v>
      </c>
      <c r="C25" s="372">
        <v>4</v>
      </c>
      <c r="D25" s="372">
        <v>5</v>
      </c>
      <c r="E25" s="372">
        <v>6</v>
      </c>
    </row>
    <row r="26" spans="1:6" ht="20.25" customHeight="1">
      <c r="A26" s="443" t="s">
        <v>6</v>
      </c>
      <c r="B26" s="373" t="s">
        <v>33</v>
      </c>
      <c r="C26" s="373"/>
      <c r="D26" s="374" t="s">
        <v>34</v>
      </c>
      <c r="E26" s="374" t="s">
        <v>35</v>
      </c>
      <c r="F26" s="351"/>
    </row>
    <row r="27" spans="1:6" ht="47.25">
      <c r="A27" s="444"/>
      <c r="B27" s="34" t="s">
        <v>23</v>
      </c>
      <c r="C27" s="375" t="s">
        <v>36</v>
      </c>
      <c r="D27" s="428">
        <f>D28/D29*100</f>
        <v>100</v>
      </c>
      <c r="E27" s="409">
        <f>IF(E29=0,0,IF(E28&gt;E29,100,ROUND((E28/E29*100),2)))</f>
        <v>75.95</v>
      </c>
      <c r="F27" s="352">
        <f>C17-D27</f>
        <v>0</v>
      </c>
    </row>
    <row r="28" spans="1:6" ht="15.75">
      <c r="A28" s="444"/>
      <c r="B28" s="7" t="s">
        <v>37</v>
      </c>
      <c r="C28" s="378" t="s">
        <v>38</v>
      </c>
      <c r="D28" s="9">
        <f>D29*C17%</f>
        <v>822</v>
      </c>
      <c r="E28" s="9">
        <f>F51+F64</f>
        <v>624.3333333333334</v>
      </c>
      <c r="F28" s="351"/>
    </row>
    <row r="29" spans="1:6" ht="20.25" customHeight="1">
      <c r="A29" s="444"/>
      <c r="B29" s="7" t="s">
        <v>39</v>
      </c>
      <c r="C29" s="378" t="s">
        <v>38</v>
      </c>
      <c r="D29" s="9">
        <f>D51+D64</f>
        <v>822</v>
      </c>
      <c r="E29" s="9">
        <f>D51+D64</f>
        <v>822</v>
      </c>
      <c r="F29" s="351"/>
    </row>
    <row r="30" spans="1:6" ht="47.25">
      <c r="A30" s="444"/>
      <c r="B30" s="34" t="s">
        <v>25</v>
      </c>
      <c r="C30" s="375" t="s">
        <v>36</v>
      </c>
      <c r="D30" s="428">
        <f>D32/D31*100</f>
        <v>95</v>
      </c>
      <c r="E30" s="409">
        <f>IF(E32=0,0,IF(E32&gt;E31,100,ROUND((E32/E31*100),2)))</f>
        <v>100</v>
      </c>
      <c r="F30" s="352">
        <f>C18-D30</f>
        <v>0</v>
      </c>
    </row>
    <row r="31" spans="1:6" ht="15.75">
      <c r="A31" s="444"/>
      <c r="B31" s="7" t="s">
        <v>40</v>
      </c>
      <c r="C31" s="378" t="s">
        <v>38</v>
      </c>
      <c r="D31" s="336">
        <f>'[3]% кадров с высшим образов.'!D40</f>
        <v>20</v>
      </c>
      <c r="E31" s="263">
        <v>17</v>
      </c>
      <c r="F31" s="351"/>
    </row>
    <row r="32" spans="1:6" ht="19.5" customHeight="1">
      <c r="A32" s="444"/>
      <c r="B32" s="7" t="s">
        <v>41</v>
      </c>
      <c r="C32" s="378" t="s">
        <v>38</v>
      </c>
      <c r="D32" s="336">
        <f>'[3]% кадров с высшим образов.'!D41</f>
        <v>19</v>
      </c>
      <c r="E32" s="263">
        <v>17</v>
      </c>
      <c r="F32" s="351"/>
    </row>
    <row r="33" spans="1:6" ht="63">
      <c r="A33" s="444"/>
      <c r="B33" s="34" t="s">
        <v>26</v>
      </c>
      <c r="C33" s="375" t="s">
        <v>36</v>
      </c>
      <c r="D33" s="438">
        <f>IF(D36&gt;0,ROUND(E36/D36*100,1),0)</f>
        <v>30.1</v>
      </c>
      <c r="E33" s="410">
        <f>IF(F36&gt;0,ROUND(G36/F36*100,1),0)</f>
        <v>58</v>
      </c>
      <c r="F33" s="352">
        <f>C19-D33</f>
        <v>-0.03243243243243654</v>
      </c>
    </row>
    <row r="34" spans="1:11" ht="19.5" customHeight="1">
      <c r="A34" s="444"/>
      <c r="B34" s="39"/>
      <c r="C34" s="378"/>
      <c r="D34" s="453" t="s">
        <v>31</v>
      </c>
      <c r="E34" s="453"/>
      <c r="F34" s="453" t="s">
        <v>42</v>
      </c>
      <c r="G34" s="453"/>
      <c r="H34" s="353"/>
      <c r="I34" s="353"/>
      <c r="J34" s="353"/>
      <c r="K34" s="353"/>
    </row>
    <row r="35" spans="1:11" ht="66.75" customHeight="1">
      <c r="A35" s="444"/>
      <c r="B35" s="39"/>
      <c r="C35" s="378"/>
      <c r="D35" s="9" t="s">
        <v>43</v>
      </c>
      <c r="E35" s="9" t="s">
        <v>44</v>
      </c>
      <c r="F35" s="9" t="s">
        <v>43</v>
      </c>
      <c r="G35" s="9" t="s">
        <v>44</v>
      </c>
      <c r="H35" s="353"/>
      <c r="I35" s="353"/>
      <c r="J35" s="353"/>
      <c r="K35" s="353"/>
    </row>
    <row r="36" spans="1:11" ht="15.75">
      <c r="A36" s="444"/>
      <c r="B36" s="39"/>
      <c r="C36" s="378" t="s">
        <v>38</v>
      </c>
      <c r="D36" s="97">
        <f>SUM(D37:D45)</f>
        <v>296</v>
      </c>
      <c r="E36" s="97">
        <f>SUM(E37:E45)</f>
        <v>89</v>
      </c>
      <c r="F36" s="97">
        <f>SUM(F37:F45)</f>
        <v>331</v>
      </c>
      <c r="G36" s="97">
        <f>SUM(G37:G45)</f>
        <v>192</v>
      </c>
      <c r="H36" s="353"/>
      <c r="I36" s="354"/>
      <c r="J36" s="353"/>
      <c r="K36" s="353"/>
    </row>
    <row r="37" spans="1:11" s="1" customFormat="1" ht="18.75">
      <c r="A37" s="444"/>
      <c r="B37" s="381" t="s">
        <v>45</v>
      </c>
      <c r="C37" s="378" t="s">
        <v>38</v>
      </c>
      <c r="D37" s="382">
        <f>'[3]ДО_Победители'!I117</f>
        <v>33</v>
      </c>
      <c r="E37" s="382">
        <f>'[3]ДО_Победители'!J117</f>
        <v>10</v>
      </c>
      <c r="F37" s="383">
        <v>68</v>
      </c>
      <c r="G37" s="383">
        <v>38</v>
      </c>
      <c r="H37" s="353"/>
      <c r="I37" s="353"/>
      <c r="J37" s="353"/>
      <c r="K37" s="353"/>
    </row>
    <row r="38" spans="1:11" s="1" customFormat="1" ht="18.75">
      <c r="A38" s="444"/>
      <c r="B38" s="381" t="s">
        <v>46</v>
      </c>
      <c r="C38" s="378" t="s">
        <v>38</v>
      </c>
      <c r="D38" s="382">
        <f>'[3]ДО_Победители'!I118</f>
        <v>33</v>
      </c>
      <c r="E38" s="382">
        <f>'[3]ДО_Победители'!J118</f>
        <v>10</v>
      </c>
      <c r="F38" s="383">
        <v>82</v>
      </c>
      <c r="G38" s="383">
        <v>34</v>
      </c>
      <c r="H38" s="353"/>
      <c r="I38" s="353"/>
      <c r="J38" s="353"/>
      <c r="K38" s="353"/>
    </row>
    <row r="39" spans="1:11" ht="15" customHeight="1">
      <c r="A39" s="444"/>
      <c r="B39" s="384" t="s">
        <v>47</v>
      </c>
      <c r="C39" s="385" t="s">
        <v>38</v>
      </c>
      <c r="D39" s="382">
        <f>'[3]ДО_Победители'!I119</f>
        <v>33</v>
      </c>
      <c r="E39" s="382">
        <f>'[3]ДО_Победители'!J119</f>
        <v>10</v>
      </c>
      <c r="F39" s="387">
        <v>19</v>
      </c>
      <c r="G39" s="387">
        <v>7</v>
      </c>
      <c r="H39" s="353"/>
      <c r="I39" s="353"/>
      <c r="J39" s="353"/>
      <c r="K39" s="353"/>
    </row>
    <row r="40" spans="1:11" ht="15" customHeight="1">
      <c r="A40" s="444"/>
      <c r="B40" s="388" t="s">
        <v>48</v>
      </c>
      <c r="C40" s="389" t="s">
        <v>38</v>
      </c>
      <c r="D40" s="382">
        <f>'[3]ДО_Победители'!I120</f>
        <v>33</v>
      </c>
      <c r="E40" s="382">
        <f>'[3]ДО_Победители'!J120</f>
        <v>10</v>
      </c>
      <c r="F40" s="403">
        <v>36</v>
      </c>
      <c r="G40" s="403">
        <v>41</v>
      </c>
      <c r="H40" s="353"/>
      <c r="I40" s="353"/>
      <c r="J40" s="353"/>
      <c r="K40" s="353"/>
    </row>
    <row r="41" spans="1:11" ht="15" customHeight="1">
      <c r="A41" s="444"/>
      <c r="B41" s="388" t="s">
        <v>260</v>
      </c>
      <c r="C41" s="389" t="s">
        <v>38</v>
      </c>
      <c r="D41" s="386">
        <f>'[3]ДО_Победители'!I121</f>
        <v>33</v>
      </c>
      <c r="E41" s="386">
        <f>'[3]ДО_Победители'!J121</f>
        <v>10</v>
      </c>
      <c r="F41" s="411">
        <v>76</v>
      </c>
      <c r="G41" s="403">
        <v>65</v>
      </c>
      <c r="H41" s="353"/>
      <c r="I41" s="353"/>
      <c r="J41" s="353"/>
      <c r="K41" s="353"/>
    </row>
    <row r="42" spans="1:11" ht="15" customHeight="1">
      <c r="A42" s="444"/>
      <c r="B42" s="388" t="s">
        <v>50</v>
      </c>
      <c r="C42" s="389" t="s">
        <v>38</v>
      </c>
      <c r="D42" s="390">
        <f>'[3]ДО_Победители'!I122</f>
        <v>32</v>
      </c>
      <c r="E42" s="390">
        <f>'[3]ДО_Победители'!J122</f>
        <v>9</v>
      </c>
      <c r="F42" s="391">
        <v>50</v>
      </c>
      <c r="G42" s="392">
        <v>7</v>
      </c>
      <c r="H42" s="353"/>
      <c r="I42" s="353"/>
      <c r="J42" s="353"/>
      <c r="K42" s="353"/>
    </row>
    <row r="43" spans="1:11" ht="15" customHeight="1">
      <c r="A43" s="444"/>
      <c r="B43" s="388" t="s">
        <v>51</v>
      </c>
      <c r="C43" s="389" t="s">
        <v>38</v>
      </c>
      <c r="D43" s="390">
        <f>'[3]ДО_Победители'!I123</f>
        <v>33</v>
      </c>
      <c r="E43" s="390">
        <f>'[3]ДО_Победители'!J123</f>
        <v>10</v>
      </c>
      <c r="F43" s="391"/>
      <c r="G43" s="392"/>
      <c r="H43" s="353"/>
      <c r="I43" s="353"/>
      <c r="J43" s="353"/>
      <c r="K43" s="353"/>
    </row>
    <row r="44" spans="1:11" ht="15" customHeight="1">
      <c r="A44" s="444"/>
      <c r="B44" s="388" t="s">
        <v>52</v>
      </c>
      <c r="C44" s="389" t="s">
        <v>38</v>
      </c>
      <c r="D44" s="390">
        <f>'[3]ДО_Победители'!I124</f>
        <v>33</v>
      </c>
      <c r="E44" s="390">
        <f>'[3]ДО_Победители'!J124</f>
        <v>10</v>
      </c>
      <c r="F44" s="391"/>
      <c r="G44" s="392"/>
      <c r="H44" s="353"/>
      <c r="I44" s="353"/>
      <c r="J44" s="353"/>
      <c r="K44" s="353"/>
    </row>
    <row r="45" spans="1:11" ht="15" customHeight="1">
      <c r="A45" s="444"/>
      <c r="B45" s="388" t="s">
        <v>53</v>
      </c>
      <c r="C45" s="389" t="s">
        <v>38</v>
      </c>
      <c r="D45" s="390">
        <f>'[3]ДО_Победители'!I125</f>
        <v>33</v>
      </c>
      <c r="E45" s="390">
        <f>'[3]ДО_Победители'!J125</f>
        <v>10</v>
      </c>
      <c r="F45" s="391"/>
      <c r="G45" s="392"/>
      <c r="H45" s="353"/>
      <c r="I45" s="353"/>
      <c r="J45" s="353"/>
      <c r="K45" s="353"/>
    </row>
    <row r="46" spans="1:11" ht="29.25" customHeight="1">
      <c r="A46" s="444"/>
      <c r="B46" s="412" t="s">
        <v>54</v>
      </c>
      <c r="C46" s="412"/>
      <c r="D46" s="413" t="s">
        <v>55</v>
      </c>
      <c r="E46" s="413" t="s">
        <v>56</v>
      </c>
      <c r="F46" s="414"/>
      <c r="H46" s="110"/>
      <c r="I46" s="110"/>
      <c r="J46" s="110"/>
      <c r="K46" s="110"/>
    </row>
    <row r="47" spans="1:6" ht="29.25" customHeight="1">
      <c r="A47" s="444"/>
      <c r="B47" s="415" t="s">
        <v>57</v>
      </c>
      <c r="C47" s="416" t="s">
        <v>38</v>
      </c>
      <c r="D47" s="417">
        <f>D48+D61</f>
        <v>118928</v>
      </c>
      <c r="E47" s="417">
        <f>E48+E61</f>
        <v>58848</v>
      </c>
      <c r="F47" s="418"/>
    </row>
    <row r="48" spans="1:6" ht="21" customHeight="1">
      <c r="A48" s="444"/>
      <c r="B48" s="419" t="s">
        <v>180</v>
      </c>
      <c r="C48" s="420" t="s">
        <v>38</v>
      </c>
      <c r="D48" s="421">
        <f>D52*E52+D53*E53+D54*E54+D55*E55+D56*E56+D57*E57+D58*E58+D59*E59+D60*E60</f>
        <v>69020</v>
      </c>
      <c r="E48" s="422">
        <f>F52*G52+F53*G53+F54*G54+F55*G55+F56*G56+F57*G57+F58*G58+F59*G59+F60*G60</f>
        <v>30421</v>
      </c>
      <c r="F48" s="400"/>
    </row>
    <row r="49" spans="1:13" ht="18.75" customHeight="1">
      <c r="A49" s="444"/>
      <c r="B49" s="388"/>
      <c r="C49" s="389"/>
      <c r="D49" s="440" t="s">
        <v>31</v>
      </c>
      <c r="E49" s="440"/>
      <c r="F49" s="440" t="s">
        <v>42</v>
      </c>
      <c r="G49" s="440"/>
      <c r="H49" s="441" t="s">
        <v>183</v>
      </c>
      <c r="I49" s="441"/>
      <c r="L49" s="439" t="s">
        <v>247</v>
      </c>
      <c r="M49" s="439"/>
    </row>
    <row r="50" spans="1:13" ht="30" customHeight="1">
      <c r="A50" s="444"/>
      <c r="B50" s="388"/>
      <c r="C50" s="389"/>
      <c r="D50" s="349" t="s">
        <v>58</v>
      </c>
      <c r="E50" s="349" t="s">
        <v>59</v>
      </c>
      <c r="F50" s="349" t="s">
        <v>58</v>
      </c>
      <c r="G50" s="349" t="s">
        <v>59</v>
      </c>
      <c r="H50" s="441"/>
      <c r="I50" s="441"/>
      <c r="L50" s="260" t="s">
        <v>248</v>
      </c>
      <c r="M50" s="260" t="s">
        <v>249</v>
      </c>
    </row>
    <row r="51" spans="1:13" s="5" customFormat="1" ht="15.75">
      <c r="A51" s="444"/>
      <c r="B51" s="126"/>
      <c r="C51" s="389" t="s">
        <v>38</v>
      </c>
      <c r="D51" s="128">
        <f>SUM(D52:D60)/9</f>
        <v>359.8888888888889</v>
      </c>
      <c r="E51" s="127">
        <f>SUM(E52:E60)</f>
        <v>201.2622923839204</v>
      </c>
      <c r="F51" s="128">
        <f>SUM(F52:F60)/6</f>
        <v>156.33333333333334</v>
      </c>
      <c r="G51" s="205">
        <f>SUM(G52:G60)</f>
        <v>193.5830872861144</v>
      </c>
      <c r="H51" s="204" t="s">
        <v>31</v>
      </c>
      <c r="I51" s="204" t="s">
        <v>42</v>
      </c>
      <c r="J51" s="350"/>
      <c r="K51" s="350"/>
      <c r="L51" s="261">
        <f>'[3]Бюдж_СРЕДН'!$F$70</f>
        <v>359.8888888888889</v>
      </c>
      <c r="M51" s="261">
        <f>'[3]Бюдж_СРЕДН'!$H$70</f>
        <v>69020</v>
      </c>
    </row>
    <row r="52" spans="1:13" s="1" customFormat="1" ht="15.75" customHeight="1">
      <c r="A52" s="444"/>
      <c r="B52" s="388" t="s">
        <v>45</v>
      </c>
      <c r="C52" s="389" t="s">
        <v>38</v>
      </c>
      <c r="D52" s="401">
        <f>'[3]Бюдж_янв+февр'!$F$70</f>
        <v>413</v>
      </c>
      <c r="E52" s="423">
        <f>IF(D52=0,0,H52/D52)</f>
        <v>13.917675544794191</v>
      </c>
      <c r="F52" s="403">
        <v>138</v>
      </c>
      <c r="G52" s="404">
        <f>IF(F52=0,0,I52/F52)</f>
        <v>26.108695652173914</v>
      </c>
      <c r="H52" s="358">
        <f>'[3]Бюдж_СРЕДН'!$I$70</f>
        <v>5748.000000000001</v>
      </c>
      <c r="I52" s="359">
        <v>3603</v>
      </c>
      <c r="J52" s="350"/>
      <c r="K52" s="350"/>
      <c r="L52" s="262"/>
      <c r="M52" s="262"/>
    </row>
    <row r="53" spans="1:13" s="1" customFormat="1" ht="15.75" customHeight="1">
      <c r="A53" s="444"/>
      <c r="B53" s="388" t="s">
        <v>46</v>
      </c>
      <c r="C53" s="389" t="s">
        <v>38</v>
      </c>
      <c r="D53" s="401">
        <f>'[3]Бюдж_янв+февр'!$F$70</f>
        <v>413</v>
      </c>
      <c r="E53" s="423">
        <f aca="true" t="shared" si="0" ref="E53:E60">IF(D53=0,0,H53/D53)</f>
        <v>18.556900726392254</v>
      </c>
      <c r="F53" s="403">
        <v>143</v>
      </c>
      <c r="G53" s="404">
        <f aca="true" t="shared" si="1" ref="G53:G60">IF(F53=0,0,I53/F53)</f>
        <v>34.62937062937063</v>
      </c>
      <c r="H53" s="358">
        <f>'[3]Бюдж_СРЕДН'!$J$70</f>
        <v>7664.000000000001</v>
      </c>
      <c r="I53" s="359">
        <v>4952</v>
      </c>
      <c r="J53" s="350"/>
      <c r="K53" s="350"/>
      <c r="L53" s="268">
        <f>L51-D51</f>
        <v>0</v>
      </c>
      <c r="M53" s="268">
        <f>M51-H52-H53-H54-H55-H56-H57-H58-H59-H60</f>
        <v>0</v>
      </c>
    </row>
    <row r="54" spans="1:14" ht="15.75" customHeight="1">
      <c r="A54" s="444"/>
      <c r="B54" s="388" t="s">
        <v>47</v>
      </c>
      <c r="C54" s="389" t="s">
        <v>38</v>
      </c>
      <c r="D54" s="401">
        <f>'[3]Бюдж_март-май'!$F$70</f>
        <v>239</v>
      </c>
      <c r="E54" s="423">
        <f t="shared" si="0"/>
        <v>28.753138075313807</v>
      </c>
      <c r="F54" s="403">
        <v>156</v>
      </c>
      <c r="G54" s="404">
        <f t="shared" si="1"/>
        <v>39.67948717948718</v>
      </c>
      <c r="H54" s="358">
        <f>'[3]Бюдж_СРЕДН'!$K$70</f>
        <v>6872</v>
      </c>
      <c r="I54" s="359">
        <v>6190</v>
      </c>
      <c r="K54" s="362"/>
      <c r="L54" s="99"/>
      <c r="M54" s="99"/>
      <c r="N54" s="71"/>
    </row>
    <row r="55" spans="1:14" ht="15.75">
      <c r="A55" s="444"/>
      <c r="B55" s="388" t="s">
        <v>48</v>
      </c>
      <c r="C55" s="389" t="s">
        <v>38</v>
      </c>
      <c r="D55" s="401">
        <f>'[3]Бюдж_март-май'!$F$70</f>
        <v>239</v>
      </c>
      <c r="E55" s="423">
        <f t="shared" si="0"/>
        <v>28.753138075313807</v>
      </c>
      <c r="F55" s="403">
        <v>155</v>
      </c>
      <c r="G55" s="404">
        <f t="shared" si="1"/>
        <v>28.75483870967742</v>
      </c>
      <c r="H55" s="358">
        <f>'[3]Бюдж_СРЕДН'!$L$70</f>
        <v>6872</v>
      </c>
      <c r="I55" s="359">
        <v>4457</v>
      </c>
      <c r="K55" s="424"/>
      <c r="L55" s="99"/>
      <c r="M55" s="99"/>
      <c r="N55" s="71"/>
    </row>
    <row r="56" spans="1:14" ht="15.75">
      <c r="A56" s="444"/>
      <c r="B56" s="388" t="s">
        <v>260</v>
      </c>
      <c r="C56" s="389" t="s">
        <v>38</v>
      </c>
      <c r="D56" s="401">
        <f>'[3]Бюдж_март-май'!$F$70</f>
        <v>239</v>
      </c>
      <c r="E56" s="423">
        <f t="shared" si="0"/>
        <v>28.753138075313807</v>
      </c>
      <c r="F56" s="403">
        <v>162</v>
      </c>
      <c r="G56" s="404">
        <f t="shared" si="1"/>
        <v>28.753086419753085</v>
      </c>
      <c r="H56" s="358">
        <f>'[3]Бюдж_СРЕДН'!$M$70</f>
        <v>6872</v>
      </c>
      <c r="I56" s="359">
        <v>4658</v>
      </c>
      <c r="K56" s="362"/>
      <c r="L56" s="99"/>
      <c r="M56" s="99"/>
      <c r="N56" s="71"/>
    </row>
    <row r="57" spans="1:14" ht="15.75">
      <c r="A57" s="444"/>
      <c r="B57" s="388" t="s">
        <v>50</v>
      </c>
      <c r="C57" s="389" t="s">
        <v>38</v>
      </c>
      <c r="D57" s="401">
        <f>'[3]Бюдж_сент-дек'!$F$70</f>
        <v>424</v>
      </c>
      <c r="E57" s="423">
        <f t="shared" si="0"/>
        <v>20.63207547169812</v>
      </c>
      <c r="F57" s="392">
        <v>184</v>
      </c>
      <c r="G57" s="404">
        <f t="shared" si="1"/>
        <v>35.65760869565217</v>
      </c>
      <c r="H57" s="358">
        <f>'[3]Бюдж_СРЕДН'!$N$70</f>
        <v>8748.000000000002</v>
      </c>
      <c r="I57" s="360">
        <v>6561</v>
      </c>
      <c r="K57" s="362"/>
      <c r="L57" s="112"/>
      <c r="M57" s="99"/>
      <c r="N57" s="71"/>
    </row>
    <row r="58" spans="1:14" ht="15.75">
      <c r="A58" s="444"/>
      <c r="B58" s="388" t="s">
        <v>51</v>
      </c>
      <c r="C58" s="389" t="s">
        <v>38</v>
      </c>
      <c r="D58" s="401">
        <f>'[3]Бюдж_сент-дек'!$F$70</f>
        <v>424</v>
      </c>
      <c r="E58" s="423">
        <f t="shared" si="0"/>
        <v>20.63207547169812</v>
      </c>
      <c r="F58" s="392"/>
      <c r="G58" s="404">
        <f t="shared" si="1"/>
        <v>0</v>
      </c>
      <c r="H58" s="358">
        <f>'[3]Бюдж_СРЕДН'!$O$70</f>
        <v>8748.000000000002</v>
      </c>
      <c r="I58" s="360"/>
      <c r="K58" s="362"/>
      <c r="L58" s="112"/>
      <c r="M58" s="99"/>
      <c r="N58" s="71"/>
    </row>
    <row r="59" spans="1:14" ht="15.75">
      <c r="A59" s="444"/>
      <c r="B59" s="388" t="s">
        <v>52</v>
      </c>
      <c r="C59" s="389" t="s">
        <v>38</v>
      </c>
      <c r="D59" s="401">
        <f>'[3]Бюдж_сент-дек'!$F$70</f>
        <v>424</v>
      </c>
      <c r="E59" s="423">
        <f t="shared" si="0"/>
        <v>20.63207547169812</v>
      </c>
      <c r="F59" s="392"/>
      <c r="G59" s="404">
        <f t="shared" si="1"/>
        <v>0</v>
      </c>
      <c r="H59" s="358">
        <f>'[3]Бюдж_СРЕДН'!$P$70</f>
        <v>8748.000000000002</v>
      </c>
      <c r="I59" s="360"/>
      <c r="K59" s="362"/>
      <c r="L59" s="112"/>
      <c r="M59" s="99"/>
      <c r="N59" s="71"/>
    </row>
    <row r="60" spans="1:14" ht="15.75">
      <c r="A60" s="444"/>
      <c r="B60" s="388" t="s">
        <v>53</v>
      </c>
      <c r="C60" s="389" t="s">
        <v>38</v>
      </c>
      <c r="D60" s="401">
        <f>'[3]Бюдж_сент-дек'!$F$70</f>
        <v>424</v>
      </c>
      <c r="E60" s="423">
        <f t="shared" si="0"/>
        <v>20.63207547169812</v>
      </c>
      <c r="F60" s="392"/>
      <c r="G60" s="404">
        <f t="shared" si="1"/>
        <v>0</v>
      </c>
      <c r="H60" s="358">
        <f>'[3]Бюдж_СРЕДН'!$Q$70</f>
        <v>8748.000000000002</v>
      </c>
      <c r="I60" s="360"/>
      <c r="K60" s="362"/>
      <c r="L60" s="112"/>
      <c r="M60" s="99"/>
      <c r="N60" s="71"/>
    </row>
    <row r="61" spans="1:14" ht="31.5">
      <c r="A61" s="444"/>
      <c r="B61" s="425" t="s">
        <v>181</v>
      </c>
      <c r="C61" s="426" t="s">
        <v>38</v>
      </c>
      <c r="D61" s="427">
        <f>D65*E65+D66*E66+D67*E67+D68*E68+D69*E69+D70*E70+D71*E71+D72*E72+D73*E73</f>
        <v>49908</v>
      </c>
      <c r="E61" s="427">
        <f>F65*G65+F66*G66+F67*G67+F68*G68+F69*G69+F70*G70+F71*G71+F72*G72+F73*G73</f>
        <v>28427</v>
      </c>
      <c r="F61" s="400"/>
      <c r="G61" s="362"/>
      <c r="K61" s="362"/>
      <c r="L61" s="207"/>
      <c r="M61" s="71"/>
      <c r="N61" s="71"/>
    </row>
    <row r="62" spans="1:16" ht="15.75" customHeight="1">
      <c r="A62" s="444"/>
      <c r="B62" s="388"/>
      <c r="C62" s="389"/>
      <c r="D62" s="440" t="s">
        <v>31</v>
      </c>
      <c r="E62" s="440"/>
      <c r="F62" s="440" t="s">
        <v>42</v>
      </c>
      <c r="G62" s="440"/>
      <c r="H62" s="441" t="s">
        <v>183</v>
      </c>
      <c r="I62" s="441"/>
      <c r="K62" s="362"/>
      <c r="L62" s="71"/>
      <c r="M62" s="71"/>
      <c r="N62" s="71"/>
      <c r="O62" s="345" t="s">
        <v>258</v>
      </c>
      <c r="P62" s="345"/>
    </row>
    <row r="63" spans="1:16" ht="31.5" customHeight="1">
      <c r="A63" s="444"/>
      <c r="B63" s="388"/>
      <c r="C63" s="389"/>
      <c r="D63" s="349" t="s">
        <v>58</v>
      </c>
      <c r="E63" s="349" t="s">
        <v>59</v>
      </c>
      <c r="F63" s="349" t="s">
        <v>58</v>
      </c>
      <c r="G63" s="349" t="s">
        <v>59</v>
      </c>
      <c r="H63" s="441"/>
      <c r="I63" s="441"/>
      <c r="O63" s="345" t="s">
        <v>248</v>
      </c>
      <c r="P63" s="345" t="s">
        <v>249</v>
      </c>
    </row>
    <row r="64" spans="1:16" ht="15.75">
      <c r="A64" s="444"/>
      <c r="B64" s="126"/>
      <c r="C64" s="389" t="s">
        <v>38</v>
      </c>
      <c r="D64" s="127">
        <f>SUM(D65:D73)/9</f>
        <v>462.1111111111111</v>
      </c>
      <c r="E64" s="128">
        <f>SUM(E65:E73)</f>
        <v>108</v>
      </c>
      <c r="F64" s="128">
        <f>SUM(F65:F73)/6</f>
        <v>468</v>
      </c>
      <c r="G64" s="128">
        <f>SUM(G65:G73)</f>
        <v>60.4189488410847</v>
      </c>
      <c r="H64" s="204" t="s">
        <v>31</v>
      </c>
      <c r="I64" s="204" t="s">
        <v>42</v>
      </c>
      <c r="L64" s="261">
        <f>'[3]ПФДО_СРЕДН'!$F$70</f>
        <v>462.1111111111111</v>
      </c>
      <c r="M64" s="261">
        <f>'[3]ПФДО_СРЕДН'!$H$70</f>
        <v>49908</v>
      </c>
      <c r="O64" s="111">
        <f>'[4]ЦТиР1'!$B$43</f>
        <v>2808</v>
      </c>
      <c r="P64" s="346">
        <f>'[4]ЦТиР1'!$E$43</f>
        <v>28427</v>
      </c>
    </row>
    <row r="65" spans="1:16" ht="18.75">
      <c r="A65" s="444"/>
      <c r="B65" s="388" t="s">
        <v>45</v>
      </c>
      <c r="C65" s="389" t="s">
        <v>38</v>
      </c>
      <c r="D65" s="401">
        <f>'[3]ПФДО_янв+февр'!$F$70</f>
        <v>495</v>
      </c>
      <c r="E65" s="402">
        <f>IF(D65=0,0,H65/D65)</f>
        <v>9</v>
      </c>
      <c r="F65" s="403">
        <v>474</v>
      </c>
      <c r="G65" s="404">
        <f>IF(F65=0,0,I65/F65)</f>
        <v>9.618143459915611</v>
      </c>
      <c r="H65" s="401">
        <f>'[3]ПФДО_СРЕДН'!$I$70</f>
        <v>4455</v>
      </c>
      <c r="I65" s="405">
        <v>4559</v>
      </c>
      <c r="L65" s="262"/>
      <c r="M65" s="262"/>
      <c r="O65" s="1"/>
      <c r="P65" s="1"/>
    </row>
    <row r="66" spans="1:16" ht="18.75">
      <c r="A66" s="444"/>
      <c r="B66" s="388" t="s">
        <v>46</v>
      </c>
      <c r="C66" s="389" t="s">
        <v>38</v>
      </c>
      <c r="D66" s="401">
        <f>'[3]ПФДО_янв+февр'!$F$70</f>
        <v>495</v>
      </c>
      <c r="E66" s="402">
        <f aca="true" t="shared" si="2" ref="E66:E73">IF(D66=0,0,H66/D66)</f>
        <v>12</v>
      </c>
      <c r="F66" s="403">
        <v>488</v>
      </c>
      <c r="G66" s="404">
        <f aca="true" t="shared" si="3" ref="G66:G73">IF(F66=0,0,I66/F66)</f>
        <v>11.40983606557377</v>
      </c>
      <c r="H66" s="401">
        <f>'[3]ПФДО_СРЕДН'!$J$70</f>
        <v>5940</v>
      </c>
      <c r="I66" s="405">
        <v>5568</v>
      </c>
      <c r="L66" s="268">
        <f>L64-D64</f>
        <v>0</v>
      </c>
      <c r="M66" s="268">
        <f>M64-H65-H66-H67-H68-H69-H70-H71-H72-H73</f>
        <v>0</v>
      </c>
      <c r="O66" s="268">
        <f>O64-F65-F66-F67-F68-F69-F70-F71-F72-F73</f>
        <v>0</v>
      </c>
      <c r="P66" s="268">
        <f>P64-I65-I66-I67-I68-I69-I70-I71-I72-I73</f>
        <v>0</v>
      </c>
    </row>
    <row r="67" spans="1:9" ht="15.75">
      <c r="A67" s="444"/>
      <c r="B67" s="388" t="s">
        <v>47</v>
      </c>
      <c r="C67" s="389" t="s">
        <v>38</v>
      </c>
      <c r="D67" s="401">
        <f>'[3]ПФДО_март-май'!$F$70</f>
        <v>495</v>
      </c>
      <c r="E67" s="402">
        <f t="shared" si="2"/>
        <v>12</v>
      </c>
      <c r="F67" s="403">
        <v>514</v>
      </c>
      <c r="G67" s="404">
        <f t="shared" si="3"/>
        <v>12.978599221789883</v>
      </c>
      <c r="H67" s="401">
        <f>'[3]ПФДО_СРЕДН'!$K$70</f>
        <v>5940</v>
      </c>
      <c r="I67" s="405">
        <v>6671</v>
      </c>
    </row>
    <row r="68" spans="1:9" ht="15.75">
      <c r="A68" s="444"/>
      <c r="B68" s="388" t="s">
        <v>48</v>
      </c>
      <c r="C68" s="389" t="s">
        <v>38</v>
      </c>
      <c r="D68" s="401">
        <f>'[3]ПФДО_март-май'!$F$70</f>
        <v>495</v>
      </c>
      <c r="E68" s="402">
        <f t="shared" si="2"/>
        <v>12</v>
      </c>
      <c r="F68" s="403">
        <v>511</v>
      </c>
      <c r="G68" s="404">
        <f t="shared" si="3"/>
        <v>12.581213307240704</v>
      </c>
      <c r="H68" s="401">
        <f>'[3]ПФДО_СРЕДН'!$L$70</f>
        <v>5940</v>
      </c>
      <c r="I68" s="405">
        <v>6429</v>
      </c>
    </row>
    <row r="69" spans="1:9" ht="15.75">
      <c r="A69" s="444"/>
      <c r="B69" s="388" t="s">
        <v>260</v>
      </c>
      <c r="C69" s="389" t="s">
        <v>38</v>
      </c>
      <c r="D69" s="401">
        <f>'[3]ПФДО_март-май'!$F$70</f>
        <v>495</v>
      </c>
      <c r="E69" s="402">
        <f t="shared" si="2"/>
        <v>15</v>
      </c>
      <c r="F69" s="403">
        <v>505</v>
      </c>
      <c r="G69" s="404">
        <f t="shared" si="3"/>
        <v>4.3881188118811885</v>
      </c>
      <c r="H69" s="401">
        <f>'[3]ПФДО_СРЕДН'!$M$70</f>
        <v>7425</v>
      </c>
      <c r="I69" s="405">
        <v>2216</v>
      </c>
    </row>
    <row r="70" spans="1:9" ht="15.75">
      <c r="A70" s="444"/>
      <c r="B70" s="388" t="s">
        <v>50</v>
      </c>
      <c r="C70" s="389" t="s">
        <v>38</v>
      </c>
      <c r="D70" s="401">
        <f>'[3]ПФДО_сент-дек'!$F$70</f>
        <v>421</v>
      </c>
      <c r="E70" s="402">
        <f t="shared" si="2"/>
        <v>12</v>
      </c>
      <c r="F70" s="392">
        <v>316</v>
      </c>
      <c r="G70" s="404">
        <f t="shared" si="3"/>
        <v>9.443037974683545</v>
      </c>
      <c r="H70" s="401">
        <f>'[3]ПФДО_СРЕДН'!$N$70</f>
        <v>5052</v>
      </c>
      <c r="I70" s="436">
        <v>2984</v>
      </c>
    </row>
    <row r="71" spans="1:9" ht="15.75">
      <c r="A71" s="444"/>
      <c r="B71" s="388" t="s">
        <v>51</v>
      </c>
      <c r="C71" s="389" t="s">
        <v>38</v>
      </c>
      <c r="D71" s="401">
        <f>'[3]ПФДО_сент-дек'!$F$70</f>
        <v>421</v>
      </c>
      <c r="E71" s="402">
        <f>IF(D71=0,0,H71/D71)</f>
        <v>12</v>
      </c>
      <c r="F71" s="360"/>
      <c r="G71" s="404">
        <f t="shared" si="3"/>
        <v>0</v>
      </c>
      <c r="H71" s="401">
        <f>'[3]ПФДО_СРЕДН'!$O$70</f>
        <v>5052</v>
      </c>
      <c r="I71" s="436"/>
    </row>
    <row r="72" spans="1:9" ht="15.75">
      <c r="A72" s="444"/>
      <c r="B72" s="388" t="s">
        <v>52</v>
      </c>
      <c r="C72" s="389" t="s">
        <v>38</v>
      </c>
      <c r="D72" s="401">
        <f>'[3]ПФДО_сент-дек'!$F$70</f>
        <v>421</v>
      </c>
      <c r="E72" s="402">
        <f t="shared" si="2"/>
        <v>12</v>
      </c>
      <c r="F72" s="360"/>
      <c r="G72" s="404">
        <f t="shared" si="3"/>
        <v>0</v>
      </c>
      <c r="H72" s="401">
        <f>'[3]ПФДО_СРЕДН'!$P$70</f>
        <v>5052</v>
      </c>
      <c r="I72" s="436"/>
    </row>
    <row r="73" spans="1:9" ht="15.75">
      <c r="A73" s="444"/>
      <c r="B73" s="388" t="s">
        <v>53</v>
      </c>
      <c r="C73" s="389" t="s">
        <v>38</v>
      </c>
      <c r="D73" s="401">
        <f>'[3]ПФДО_сент-дек'!$F$70</f>
        <v>421</v>
      </c>
      <c r="E73" s="402">
        <f t="shared" si="2"/>
        <v>12</v>
      </c>
      <c r="F73" s="360"/>
      <c r="G73" s="404">
        <f t="shared" si="3"/>
        <v>0</v>
      </c>
      <c r="H73" s="401">
        <f>'[3]ПФДО_СРЕДН'!$Q$70</f>
        <v>5052</v>
      </c>
      <c r="I73" s="436"/>
    </row>
    <row r="74" ht="15.75">
      <c r="I74" s="351"/>
    </row>
    <row r="76" ht="15.75">
      <c r="F76" s="407">
        <f>F51+F64</f>
        <v>624.3333333333334</v>
      </c>
    </row>
  </sheetData>
  <sheetProtection selectLockedCells="1" selectUnlockedCells="1"/>
  <mergeCells count="35">
    <mergeCell ref="L49:M49"/>
    <mergeCell ref="D62:E62"/>
    <mergeCell ref="F62:G62"/>
    <mergeCell ref="H62:I63"/>
    <mergeCell ref="A21:B21"/>
    <mergeCell ref="A23:A24"/>
    <mergeCell ref="B23:E23"/>
    <mergeCell ref="A26:A73"/>
    <mergeCell ref="D34:E34"/>
    <mergeCell ref="F34:G34"/>
    <mergeCell ref="D49:E49"/>
    <mergeCell ref="F49:G49"/>
    <mergeCell ref="A13:A15"/>
    <mergeCell ref="B13:I13"/>
    <mergeCell ref="B14:F14"/>
    <mergeCell ref="G14:I14"/>
    <mergeCell ref="H49:I50"/>
    <mergeCell ref="J14:J15"/>
    <mergeCell ref="A17:A19"/>
    <mergeCell ref="G17:G19"/>
    <mergeCell ref="H17:H19"/>
    <mergeCell ref="I17:I19"/>
    <mergeCell ref="J17:J19"/>
    <mergeCell ref="A7:J7"/>
    <mergeCell ref="A8:J8"/>
    <mergeCell ref="A9:J9"/>
    <mergeCell ref="A10:J10"/>
    <mergeCell ref="A11:J11"/>
    <mergeCell ref="A12:J12"/>
    <mergeCell ref="A1:J1"/>
    <mergeCell ref="A2:J2"/>
    <mergeCell ref="A3:J3"/>
    <mergeCell ref="A4:J4"/>
    <mergeCell ref="A5:J5"/>
    <mergeCell ref="A6:J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4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76"/>
  <sheetViews>
    <sheetView view="pageBreakPreview" zoomScale="70" zoomScaleNormal="80" zoomScaleSheetLayoutView="70" zoomScalePageLayoutView="0" workbookViewId="0" topLeftCell="A40">
      <selection activeCell="I71" sqref="I71"/>
    </sheetView>
  </sheetViews>
  <sheetFormatPr defaultColWidth="8.57421875" defaultRowHeight="15"/>
  <cols>
    <col min="1" max="1" width="8.57421875" style="350" customWidth="1"/>
    <col min="2" max="2" width="72.7109375" style="350" customWidth="1"/>
    <col min="3" max="3" width="11.00390625" style="350" customWidth="1"/>
    <col min="4" max="4" width="12.140625" style="350" customWidth="1"/>
    <col min="5" max="5" width="12.7109375" style="350" customWidth="1"/>
    <col min="6" max="6" width="12.421875" style="350" customWidth="1"/>
    <col min="7" max="7" width="11.8515625" style="350" customWidth="1"/>
    <col min="8" max="11" width="10.28125" style="350" customWidth="1"/>
    <col min="12" max="12" width="15.421875" style="0" customWidth="1"/>
    <col min="13" max="13" width="13.00390625" style="0" customWidth="1"/>
    <col min="14" max="14" width="9.28125" style="0" bestFit="1" customWidth="1"/>
    <col min="15" max="16" width="11.28125" style="0" customWidth="1"/>
  </cols>
  <sheetData>
    <row r="1" spans="1:11" s="1" customFormat="1" ht="18.75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105"/>
    </row>
    <row r="2" spans="1:11" s="1" customFormat="1" ht="18.75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105"/>
    </row>
    <row r="3" spans="1:11" s="1" customFormat="1" ht="18.75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105"/>
    </row>
    <row r="4" spans="1:11" ht="15.75">
      <c r="A4" s="446" t="s">
        <v>3</v>
      </c>
      <c r="B4" s="446"/>
      <c r="C4" s="446"/>
      <c r="D4" s="446"/>
      <c r="E4" s="446"/>
      <c r="F4" s="446"/>
      <c r="G4" s="446"/>
      <c r="H4" s="446"/>
      <c r="I4" s="446"/>
      <c r="J4" s="446"/>
      <c r="K4" s="364"/>
    </row>
    <row r="5" spans="1:11" ht="15.75">
      <c r="A5" s="445" t="s">
        <v>4</v>
      </c>
      <c r="B5" s="445"/>
      <c r="C5" s="445"/>
      <c r="D5" s="445"/>
      <c r="E5" s="445"/>
      <c r="F5" s="445"/>
      <c r="G5" s="445"/>
      <c r="H5" s="445"/>
      <c r="I5" s="445"/>
      <c r="J5" s="445"/>
      <c r="K5" s="105"/>
    </row>
    <row r="6" spans="1:11" s="1" customFormat="1" ht="18.75">
      <c r="A6" s="445" t="s">
        <v>236</v>
      </c>
      <c r="B6" s="445"/>
      <c r="C6" s="445"/>
      <c r="D6" s="445"/>
      <c r="E6" s="445"/>
      <c r="F6" s="445"/>
      <c r="G6" s="445"/>
      <c r="H6" s="445"/>
      <c r="I6" s="445"/>
      <c r="J6" s="445"/>
      <c r="K6" s="105"/>
    </row>
    <row r="7" spans="1:11" ht="18.75" customHeight="1">
      <c r="A7" s="448" t="s">
        <v>257</v>
      </c>
      <c r="B7" s="448"/>
      <c r="C7" s="448"/>
      <c r="D7" s="448"/>
      <c r="E7" s="448"/>
      <c r="F7" s="448"/>
      <c r="G7" s="448"/>
      <c r="H7" s="448"/>
      <c r="I7" s="448"/>
      <c r="J7" s="448"/>
      <c r="K7" s="365"/>
    </row>
    <row r="8" spans="1:11" s="2" customFormat="1" ht="15.75" customHeight="1">
      <c r="A8" s="449" t="s">
        <v>5</v>
      </c>
      <c r="B8" s="449"/>
      <c r="C8" s="449"/>
      <c r="D8" s="449"/>
      <c r="E8" s="449"/>
      <c r="F8" s="449"/>
      <c r="G8" s="449"/>
      <c r="H8" s="449"/>
      <c r="I8" s="449"/>
      <c r="J8" s="449"/>
      <c r="K8" s="101"/>
    </row>
    <row r="9" spans="1:11" ht="15.75">
      <c r="A9" s="450" t="s">
        <v>6</v>
      </c>
      <c r="B9" s="450"/>
      <c r="C9" s="450"/>
      <c r="D9" s="450"/>
      <c r="E9" s="450"/>
      <c r="F9" s="450"/>
      <c r="G9" s="450"/>
      <c r="H9" s="450"/>
      <c r="I9" s="450"/>
      <c r="J9" s="450"/>
      <c r="K9" s="366"/>
    </row>
    <row r="10" spans="1:11" ht="15.75">
      <c r="A10" s="450" t="s">
        <v>7</v>
      </c>
      <c r="B10" s="450"/>
      <c r="C10" s="450"/>
      <c r="D10" s="450"/>
      <c r="E10" s="450"/>
      <c r="F10" s="450"/>
      <c r="G10" s="450"/>
      <c r="H10" s="450"/>
      <c r="I10" s="450"/>
      <c r="J10" s="450"/>
      <c r="K10" s="366"/>
    </row>
    <row r="11" spans="1:11" ht="15.75">
      <c r="A11" s="450" t="s">
        <v>7</v>
      </c>
      <c r="B11" s="450"/>
      <c r="C11" s="450"/>
      <c r="D11" s="450"/>
      <c r="E11" s="450"/>
      <c r="F11" s="450"/>
      <c r="G11" s="450"/>
      <c r="H11" s="450"/>
      <c r="I11" s="450"/>
      <c r="J11" s="450"/>
      <c r="K11" s="366"/>
    </row>
    <row r="12" spans="1:11" ht="15.75">
      <c r="A12" s="450" t="s">
        <v>61</v>
      </c>
      <c r="B12" s="450"/>
      <c r="C12" s="450"/>
      <c r="D12" s="450"/>
      <c r="E12" s="450"/>
      <c r="F12" s="450"/>
      <c r="G12" s="450"/>
      <c r="H12" s="450"/>
      <c r="I12" s="450"/>
      <c r="J12" s="450"/>
      <c r="K12" s="366"/>
    </row>
    <row r="13" spans="1:11" s="5" customFormat="1" ht="15.75" customHeight="1">
      <c r="A13" s="447" t="s">
        <v>9</v>
      </c>
      <c r="B13" s="447" t="s">
        <v>10</v>
      </c>
      <c r="C13" s="447"/>
      <c r="D13" s="447"/>
      <c r="E13" s="447"/>
      <c r="F13" s="447"/>
      <c r="G13" s="447"/>
      <c r="H13" s="447"/>
      <c r="I13" s="447"/>
      <c r="J13" s="4" t="s">
        <v>11</v>
      </c>
      <c r="K13" s="106"/>
    </row>
    <row r="14" spans="1:11" ht="15.75" customHeight="1">
      <c r="A14" s="447"/>
      <c r="B14" s="447" t="s">
        <v>12</v>
      </c>
      <c r="C14" s="447"/>
      <c r="D14" s="447"/>
      <c r="E14" s="447"/>
      <c r="F14" s="447"/>
      <c r="G14" s="447" t="s">
        <v>13</v>
      </c>
      <c r="H14" s="447"/>
      <c r="I14" s="447"/>
      <c r="J14" s="454" t="s">
        <v>14</v>
      </c>
      <c r="K14" s="107"/>
    </row>
    <row r="15" spans="1:11" ht="63" customHeight="1">
      <c r="A15" s="447"/>
      <c r="B15" s="3" t="s">
        <v>15</v>
      </c>
      <c r="C15" s="3" t="s">
        <v>16</v>
      </c>
      <c r="D15" s="3" t="s">
        <v>17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454"/>
      <c r="K15" s="107"/>
    </row>
    <row r="16" spans="1:11" ht="15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107"/>
    </row>
    <row r="17" spans="1:12" ht="48.75" customHeight="1">
      <c r="A17" s="466" t="s">
        <v>6</v>
      </c>
      <c r="B17" s="7" t="s">
        <v>23</v>
      </c>
      <c r="C17" s="332">
        <f>'[3]ЦТиР 1'!$FV$27</f>
        <v>100</v>
      </c>
      <c r="D17" s="9">
        <f>E27</f>
        <v>99.05</v>
      </c>
      <c r="E17" s="9">
        <f>IF(D17/C17*100&gt;100,100,D17/C17*100)</f>
        <v>99.05</v>
      </c>
      <c r="F17" s="10" t="s">
        <v>24</v>
      </c>
      <c r="G17" s="458"/>
      <c r="H17" s="458"/>
      <c r="I17" s="459"/>
      <c r="J17" s="460"/>
      <c r="K17" s="108"/>
      <c r="L17" s="11"/>
    </row>
    <row r="18" spans="1:11" ht="51" customHeight="1">
      <c r="A18" s="466"/>
      <c r="B18" s="7" t="s">
        <v>25</v>
      </c>
      <c r="C18" s="333">
        <f>'[3]ЦТиР 1'!$FV$29</f>
        <v>93.02325581395348</v>
      </c>
      <c r="D18" s="13">
        <f>E30</f>
        <v>93.94</v>
      </c>
      <c r="E18" s="9">
        <f>IF(D18/C18*100&gt;100,100,D18/C18*100)</f>
        <v>100</v>
      </c>
      <c r="F18" s="14"/>
      <c r="G18" s="458"/>
      <c r="H18" s="458"/>
      <c r="I18" s="459"/>
      <c r="J18" s="460"/>
      <c r="K18" s="108"/>
    </row>
    <row r="19" spans="1:11" ht="66" customHeight="1">
      <c r="A19" s="466"/>
      <c r="B19" s="7" t="s">
        <v>26</v>
      </c>
      <c r="C19" s="328">
        <f>'[3]ЦТиР 1'!$FV$28</f>
        <v>12.081128747795415</v>
      </c>
      <c r="D19" s="15">
        <f>E33</f>
        <v>20.7</v>
      </c>
      <c r="E19" s="9">
        <f>IF(AND(C19=0,D19=0),"-",IF(D19/C19*100&gt;100,100,D19/C19*100))</f>
        <v>100</v>
      </c>
      <c r="F19" s="16" t="s">
        <v>27</v>
      </c>
      <c r="G19" s="458"/>
      <c r="H19" s="458"/>
      <c r="I19" s="459"/>
      <c r="J19" s="460"/>
      <c r="K19" s="108"/>
    </row>
    <row r="20" spans="1:11" ht="15.75">
      <c r="A20" s="6"/>
      <c r="B20" s="17" t="s">
        <v>28</v>
      </c>
      <c r="C20" s="18" t="s">
        <v>24</v>
      </c>
      <c r="D20" s="19" t="s">
        <v>24</v>
      </c>
      <c r="E20" s="18" t="s">
        <v>24</v>
      </c>
      <c r="F20" s="20">
        <f>(SUM(E17:E19))/3</f>
        <v>99.68333333333334</v>
      </c>
      <c r="G20" s="21">
        <f>D47</f>
        <v>357242</v>
      </c>
      <c r="H20" s="21">
        <f>E47</f>
        <v>214352</v>
      </c>
      <c r="I20" s="9">
        <f>IF(H20/G20*100&gt;100,100,H20/G20*100)</f>
        <v>60.001903471596286</v>
      </c>
      <c r="J20" s="22">
        <f>(F20+I20)/2</f>
        <v>79.84261840246481</v>
      </c>
      <c r="K20" s="109"/>
    </row>
    <row r="21" spans="1:11" s="1" customFormat="1" ht="18.75" customHeight="1">
      <c r="A21" s="451"/>
      <c r="B21" s="451"/>
      <c r="C21" s="367"/>
      <c r="D21" s="350"/>
      <c r="E21" s="368"/>
      <c r="F21" s="368"/>
      <c r="G21" s="368"/>
      <c r="H21" s="350"/>
      <c r="I21" s="369"/>
      <c r="J21" s="350"/>
      <c r="K21" s="350"/>
    </row>
    <row r="22" spans="1:9" ht="15.75">
      <c r="A22" s="370"/>
      <c r="B22" s="371" t="s">
        <v>29</v>
      </c>
      <c r="C22" s="367"/>
      <c r="E22" s="368"/>
      <c r="F22" s="368"/>
      <c r="G22" s="368"/>
      <c r="I22" s="369"/>
    </row>
    <row r="23" spans="1:11" s="5" customFormat="1" ht="15.75" customHeight="1">
      <c r="A23" s="452" t="s">
        <v>9</v>
      </c>
      <c r="B23" s="469" t="s">
        <v>10</v>
      </c>
      <c r="C23" s="470"/>
      <c r="D23" s="470"/>
      <c r="E23" s="470"/>
      <c r="F23" s="350"/>
      <c r="G23" s="350"/>
      <c r="H23" s="350"/>
      <c r="I23" s="350"/>
      <c r="J23" s="350"/>
      <c r="K23" s="350"/>
    </row>
    <row r="24" spans="1:5" ht="47.25">
      <c r="A24" s="452"/>
      <c r="B24" s="28" t="s">
        <v>15</v>
      </c>
      <c r="C24" s="51" t="s">
        <v>30</v>
      </c>
      <c r="D24" s="51" t="s">
        <v>31</v>
      </c>
      <c r="E24" s="51" t="s">
        <v>32</v>
      </c>
    </row>
    <row r="25" spans="1:5" ht="15.75">
      <c r="A25" s="30">
        <v>1</v>
      </c>
      <c r="B25" s="30">
        <v>2</v>
      </c>
      <c r="C25" s="372">
        <v>4</v>
      </c>
      <c r="D25" s="372">
        <v>5</v>
      </c>
      <c r="E25" s="372">
        <v>6</v>
      </c>
    </row>
    <row r="26" spans="1:6" ht="20.25" customHeight="1">
      <c r="A26" s="443" t="s">
        <v>6</v>
      </c>
      <c r="B26" s="373" t="s">
        <v>33</v>
      </c>
      <c r="C26" s="373"/>
      <c r="D26" s="374" t="s">
        <v>34</v>
      </c>
      <c r="E26" s="374" t="s">
        <v>35</v>
      </c>
      <c r="F26" s="351"/>
    </row>
    <row r="27" spans="1:6" ht="49.5" customHeight="1">
      <c r="A27" s="444"/>
      <c r="B27" s="34" t="s">
        <v>23</v>
      </c>
      <c r="C27" s="375" t="s">
        <v>36</v>
      </c>
      <c r="D27" s="428">
        <f>D28/D29*100</f>
        <v>100</v>
      </c>
      <c r="E27" s="409">
        <f>IF(E29=0,0,IF(E28&gt;E29,100,ROUND((E28/E29*100),2)))</f>
        <v>99.05</v>
      </c>
      <c r="F27" s="352">
        <f>C17-D27</f>
        <v>0</v>
      </c>
    </row>
    <row r="28" spans="1:6" ht="15.75">
      <c r="A28" s="444"/>
      <c r="B28" s="7" t="s">
        <v>37</v>
      </c>
      <c r="C28" s="378" t="s">
        <v>38</v>
      </c>
      <c r="D28" s="9">
        <f>D29*C17%</f>
        <v>2451.8888888888887</v>
      </c>
      <c r="E28" s="9">
        <f>F51+F64</f>
        <v>2428.6666666666665</v>
      </c>
      <c r="F28" s="351"/>
    </row>
    <row r="29" spans="1:6" ht="20.25" customHeight="1">
      <c r="A29" s="444"/>
      <c r="B29" s="7" t="s">
        <v>39</v>
      </c>
      <c r="C29" s="378" t="s">
        <v>38</v>
      </c>
      <c r="D29" s="9">
        <f>D51+D64</f>
        <v>2451.8888888888887</v>
      </c>
      <c r="E29" s="9">
        <f>D51+D64</f>
        <v>2451.8888888888887</v>
      </c>
      <c r="F29" s="351"/>
    </row>
    <row r="30" spans="1:6" ht="48" customHeight="1">
      <c r="A30" s="444"/>
      <c r="B30" s="34" t="s">
        <v>25</v>
      </c>
      <c r="C30" s="375" t="s">
        <v>36</v>
      </c>
      <c r="D30" s="428">
        <f>D32/D31*100</f>
        <v>93.02325581395348</v>
      </c>
      <c r="E30" s="409">
        <f>IF(E32=0,0,IF(E32&gt;E31,100,ROUND((E32/E31*100),2)))</f>
        <v>93.94</v>
      </c>
      <c r="F30" s="352">
        <f>C18-D30</f>
        <v>0</v>
      </c>
    </row>
    <row r="31" spans="1:6" ht="15.75">
      <c r="A31" s="444"/>
      <c r="B31" s="7" t="s">
        <v>40</v>
      </c>
      <c r="C31" s="378" t="s">
        <v>38</v>
      </c>
      <c r="D31" s="336">
        <f>'[3]% кадров с высшим образов.'!E40</f>
        <v>43</v>
      </c>
      <c r="E31" s="263">
        <v>33</v>
      </c>
      <c r="F31" s="351"/>
    </row>
    <row r="32" spans="1:6" ht="19.5" customHeight="1">
      <c r="A32" s="444"/>
      <c r="B32" s="7" t="s">
        <v>41</v>
      </c>
      <c r="C32" s="378" t="s">
        <v>38</v>
      </c>
      <c r="D32" s="336">
        <f>'[3]% кадров с высшим образов.'!E41</f>
        <v>40</v>
      </c>
      <c r="E32" s="263">
        <v>31</v>
      </c>
      <c r="F32" s="351"/>
    </row>
    <row r="33" spans="1:6" ht="65.25" customHeight="1">
      <c r="A33" s="444"/>
      <c r="B33" s="34" t="s">
        <v>26</v>
      </c>
      <c r="C33" s="375" t="s">
        <v>36</v>
      </c>
      <c r="D33" s="429">
        <f>IF(D36&gt;0,ROUND(E36/D36*100,1),0)</f>
        <v>12.1</v>
      </c>
      <c r="E33" s="410">
        <f>IF(F36&gt;0,ROUND(G36/F36*100,1),0)</f>
        <v>20.7</v>
      </c>
      <c r="F33" s="352">
        <f>C19-D33</f>
        <v>-0.018871252204585076</v>
      </c>
    </row>
    <row r="34" spans="1:11" ht="19.5" customHeight="1">
      <c r="A34" s="444"/>
      <c r="B34" s="39"/>
      <c r="C34" s="378"/>
      <c r="D34" s="453" t="s">
        <v>31</v>
      </c>
      <c r="E34" s="453"/>
      <c r="F34" s="453" t="s">
        <v>42</v>
      </c>
      <c r="G34" s="453"/>
      <c r="H34" s="353"/>
      <c r="I34" s="353"/>
      <c r="J34" s="353"/>
      <c r="K34" s="353"/>
    </row>
    <row r="35" spans="1:11" ht="66.75" customHeight="1">
      <c r="A35" s="444"/>
      <c r="B35" s="39"/>
      <c r="C35" s="378"/>
      <c r="D35" s="9" t="s">
        <v>43</v>
      </c>
      <c r="E35" s="9" t="s">
        <v>44</v>
      </c>
      <c r="F35" s="9" t="s">
        <v>43</v>
      </c>
      <c r="G35" s="9" t="s">
        <v>44</v>
      </c>
      <c r="H35" s="353"/>
      <c r="I35" s="353"/>
      <c r="J35" s="353"/>
      <c r="K35" s="353"/>
    </row>
    <row r="36" spans="1:11" ht="15.75">
      <c r="A36" s="444"/>
      <c r="B36" s="39"/>
      <c r="C36" s="378" t="s">
        <v>38</v>
      </c>
      <c r="D36" s="97">
        <f>SUM(D37:D45)</f>
        <v>1134</v>
      </c>
      <c r="E36" s="97">
        <f>SUM(E37:E45)</f>
        <v>137</v>
      </c>
      <c r="F36" s="97">
        <f>SUM(F37:F45)</f>
        <v>1756</v>
      </c>
      <c r="G36" s="97">
        <f>SUM(G37:G45)</f>
        <v>363</v>
      </c>
      <c r="H36" s="353"/>
      <c r="I36" s="363"/>
      <c r="J36" s="353"/>
      <c r="K36" s="353"/>
    </row>
    <row r="37" spans="1:11" s="1" customFormat="1" ht="18.75">
      <c r="A37" s="444"/>
      <c r="B37" s="381" t="s">
        <v>45</v>
      </c>
      <c r="C37" s="378" t="s">
        <v>38</v>
      </c>
      <c r="D37" s="382">
        <f>'[3]ДО_Победители'!L117</f>
        <v>126</v>
      </c>
      <c r="E37" s="382">
        <f>'[3]ДО_Победители'!M117</f>
        <v>15</v>
      </c>
      <c r="F37" s="383">
        <v>12</v>
      </c>
      <c r="G37" s="383">
        <v>23</v>
      </c>
      <c r="H37" s="353"/>
      <c r="I37" s="353"/>
      <c r="J37" s="353"/>
      <c r="K37" s="353"/>
    </row>
    <row r="38" spans="1:11" s="1" customFormat="1" ht="18.75">
      <c r="A38" s="444"/>
      <c r="B38" s="381" t="s">
        <v>46</v>
      </c>
      <c r="C38" s="378" t="s">
        <v>38</v>
      </c>
      <c r="D38" s="382">
        <f>'[3]ДО_Победители'!L118</f>
        <v>126</v>
      </c>
      <c r="E38" s="382">
        <f>'[3]ДО_Победители'!M118</f>
        <v>15</v>
      </c>
      <c r="F38" s="383">
        <v>181</v>
      </c>
      <c r="G38" s="383">
        <v>24</v>
      </c>
      <c r="H38" s="353"/>
      <c r="I38" s="353"/>
      <c r="J38" s="353"/>
      <c r="K38" s="353"/>
    </row>
    <row r="39" spans="1:11" ht="15" customHeight="1">
      <c r="A39" s="444"/>
      <c r="B39" s="381" t="s">
        <v>47</v>
      </c>
      <c r="C39" s="378" t="s">
        <v>38</v>
      </c>
      <c r="D39" s="382">
        <f>'[3]ДО_Победители'!L119</f>
        <v>126</v>
      </c>
      <c r="E39" s="382">
        <f>'[3]ДО_Победители'!M119</f>
        <v>15</v>
      </c>
      <c r="F39" s="383">
        <v>290</v>
      </c>
      <c r="G39" s="383">
        <v>21</v>
      </c>
      <c r="H39" s="353"/>
      <c r="I39" s="353"/>
      <c r="J39" s="353"/>
      <c r="K39" s="353"/>
    </row>
    <row r="40" spans="1:11" ht="15" customHeight="1">
      <c r="A40" s="444"/>
      <c r="B40" s="384" t="s">
        <v>48</v>
      </c>
      <c r="C40" s="385" t="s">
        <v>38</v>
      </c>
      <c r="D40" s="382">
        <f>'[3]ДО_Победители'!L120</f>
        <v>126</v>
      </c>
      <c r="E40" s="382">
        <f>'[3]ДО_Победители'!M120</f>
        <v>15</v>
      </c>
      <c r="F40" s="387">
        <v>425</v>
      </c>
      <c r="G40" s="387">
        <v>88</v>
      </c>
      <c r="H40" s="353"/>
      <c r="I40" s="353"/>
      <c r="J40" s="353"/>
      <c r="K40" s="353"/>
    </row>
    <row r="41" spans="1:11" ht="15" customHeight="1">
      <c r="A41" s="444"/>
      <c r="B41" s="388" t="s">
        <v>260</v>
      </c>
      <c r="C41" s="389" t="s">
        <v>38</v>
      </c>
      <c r="D41" s="386">
        <f>'[3]ДО_Победители'!L121</f>
        <v>126</v>
      </c>
      <c r="E41" s="386">
        <f>'[3]ДО_Победители'!M121</f>
        <v>15</v>
      </c>
      <c r="F41" s="403">
        <v>660</v>
      </c>
      <c r="G41" s="403">
        <v>187</v>
      </c>
      <c r="H41" s="353"/>
      <c r="I41" s="353"/>
      <c r="J41" s="353"/>
      <c r="K41" s="353"/>
    </row>
    <row r="42" spans="1:11" ht="15" customHeight="1">
      <c r="A42" s="444"/>
      <c r="B42" s="388" t="s">
        <v>50</v>
      </c>
      <c r="C42" s="389" t="s">
        <v>38</v>
      </c>
      <c r="D42" s="390">
        <f>'[3]ДО_Победители'!L122</f>
        <v>126</v>
      </c>
      <c r="E42" s="390">
        <f>'[3]ДО_Победители'!M122</f>
        <v>15</v>
      </c>
      <c r="F42" s="392">
        <v>188</v>
      </c>
      <c r="G42" s="392">
        <v>20</v>
      </c>
      <c r="H42" s="353"/>
      <c r="I42" s="353"/>
      <c r="J42" s="353"/>
      <c r="K42" s="353"/>
    </row>
    <row r="43" spans="1:11" ht="15" customHeight="1">
      <c r="A43" s="444"/>
      <c r="B43" s="388" t="s">
        <v>51</v>
      </c>
      <c r="C43" s="389" t="s">
        <v>38</v>
      </c>
      <c r="D43" s="390">
        <f>'[3]ДО_Победители'!L123</f>
        <v>126</v>
      </c>
      <c r="E43" s="390">
        <f>'[3]ДО_Победители'!M123</f>
        <v>16</v>
      </c>
      <c r="F43" s="391"/>
      <c r="G43" s="392"/>
      <c r="H43" s="353"/>
      <c r="I43" s="353"/>
      <c r="J43" s="353"/>
      <c r="K43" s="353"/>
    </row>
    <row r="44" spans="1:11" ht="15" customHeight="1">
      <c r="A44" s="444"/>
      <c r="B44" s="388" t="s">
        <v>52</v>
      </c>
      <c r="C44" s="389" t="s">
        <v>38</v>
      </c>
      <c r="D44" s="390">
        <f>'[3]ДО_Победители'!L124</f>
        <v>126</v>
      </c>
      <c r="E44" s="390">
        <f>'[3]ДО_Победители'!M124</f>
        <v>15</v>
      </c>
      <c r="F44" s="391"/>
      <c r="G44" s="392"/>
      <c r="H44" s="353"/>
      <c r="I44" s="353"/>
      <c r="J44" s="353"/>
      <c r="K44" s="353"/>
    </row>
    <row r="45" spans="1:11" ht="15" customHeight="1">
      <c r="A45" s="444"/>
      <c r="B45" s="388" t="s">
        <v>53</v>
      </c>
      <c r="C45" s="389" t="s">
        <v>38</v>
      </c>
      <c r="D45" s="390">
        <f>'[3]ДО_Победители'!L125</f>
        <v>126</v>
      </c>
      <c r="E45" s="390">
        <f>'[3]ДО_Победители'!M125</f>
        <v>16</v>
      </c>
      <c r="F45" s="391"/>
      <c r="G45" s="392"/>
      <c r="H45" s="353"/>
      <c r="I45" s="353"/>
      <c r="J45" s="353"/>
      <c r="K45" s="353"/>
    </row>
    <row r="46" spans="1:10" ht="25.5" customHeight="1">
      <c r="A46" s="444"/>
      <c r="B46" s="412" t="s">
        <v>54</v>
      </c>
      <c r="C46" s="412"/>
      <c r="D46" s="413" t="s">
        <v>55</v>
      </c>
      <c r="E46" s="413" t="s">
        <v>56</v>
      </c>
      <c r="F46" s="430"/>
      <c r="G46" s="110"/>
      <c r="H46" s="110"/>
      <c r="I46" s="110"/>
      <c r="J46" s="110"/>
    </row>
    <row r="47" spans="1:6" ht="25.5" customHeight="1">
      <c r="A47" s="444"/>
      <c r="B47" s="415" t="s">
        <v>57</v>
      </c>
      <c r="C47" s="416" t="s">
        <v>38</v>
      </c>
      <c r="D47" s="417">
        <f>D48+D61</f>
        <v>357242</v>
      </c>
      <c r="E47" s="417">
        <f>E48+E61</f>
        <v>214352</v>
      </c>
      <c r="F47" s="418"/>
    </row>
    <row r="48" spans="1:6" ht="21" customHeight="1">
      <c r="A48" s="444"/>
      <c r="B48" s="419" t="s">
        <v>180</v>
      </c>
      <c r="C48" s="420" t="s">
        <v>38</v>
      </c>
      <c r="D48" s="422">
        <f>D52*E52+D53*E53+D54*E54+D55*E55+D56*E56+D57*E57+D58*E58+D59*E59+D60*E60</f>
        <v>217388</v>
      </c>
      <c r="E48" s="422">
        <f>F52*G52+F53*G53+F54*G54+F55*G55+F56*G56+F57*G57+F58*G58+F59*G59+F60*G60</f>
        <v>140139</v>
      </c>
      <c r="F48" s="400"/>
    </row>
    <row r="49" spans="1:13" ht="18.75" customHeight="1">
      <c r="A49" s="444"/>
      <c r="B49" s="388"/>
      <c r="C49" s="389"/>
      <c r="D49" s="440" t="s">
        <v>31</v>
      </c>
      <c r="E49" s="440"/>
      <c r="F49" s="440" t="s">
        <v>42</v>
      </c>
      <c r="G49" s="440"/>
      <c r="H49" s="441" t="s">
        <v>183</v>
      </c>
      <c r="I49" s="441"/>
      <c r="L49" s="439" t="s">
        <v>247</v>
      </c>
      <c r="M49" s="439"/>
    </row>
    <row r="50" spans="1:13" ht="30" customHeight="1">
      <c r="A50" s="444"/>
      <c r="B50" s="388"/>
      <c r="C50" s="389"/>
      <c r="D50" s="349" t="s">
        <v>58</v>
      </c>
      <c r="E50" s="349" t="s">
        <v>59</v>
      </c>
      <c r="F50" s="349" t="s">
        <v>58</v>
      </c>
      <c r="G50" s="349" t="s">
        <v>59</v>
      </c>
      <c r="H50" s="441"/>
      <c r="I50" s="441"/>
      <c r="L50" s="260" t="s">
        <v>248</v>
      </c>
      <c r="M50" s="260" t="s">
        <v>249</v>
      </c>
    </row>
    <row r="51" spans="1:13" s="5" customFormat="1" ht="15.75">
      <c r="A51" s="444"/>
      <c r="B51" s="126"/>
      <c r="C51" s="389" t="s">
        <v>38</v>
      </c>
      <c r="D51" s="128">
        <f>SUM(D52:D60)/9</f>
        <v>1158.3333333333333</v>
      </c>
      <c r="E51" s="128">
        <f>SUM(E52:E60)</f>
        <v>187.92763168209063</v>
      </c>
      <c r="F51" s="128">
        <f>SUM(F52:F60)/6</f>
        <v>1327.3333333333333</v>
      </c>
      <c r="G51" s="128">
        <f>SUM(G52:G60)</f>
        <v>106.18646912513607</v>
      </c>
      <c r="H51" s="204" t="s">
        <v>31</v>
      </c>
      <c r="I51" s="204" t="s">
        <v>42</v>
      </c>
      <c r="J51" s="350"/>
      <c r="K51" s="350"/>
      <c r="L51" s="261">
        <f>'[3]Бюдж_СРЕДН'!$F$71</f>
        <v>1158.3333333333333</v>
      </c>
      <c r="M51" s="261">
        <f>'[3]Бюдж_СРЕДН'!$H$71</f>
        <v>217388</v>
      </c>
    </row>
    <row r="52" spans="1:13" s="1" customFormat="1" ht="16.5" customHeight="1">
      <c r="A52" s="444"/>
      <c r="B52" s="388" t="s">
        <v>45</v>
      </c>
      <c r="C52" s="389" t="s">
        <v>38</v>
      </c>
      <c r="D52" s="401">
        <f>'[3]Бюдж_янв+февр'!$F$71</f>
        <v>868</v>
      </c>
      <c r="E52" s="423">
        <f>IF(D52=0,0,H52/D52)</f>
        <v>13.050691244239632</v>
      </c>
      <c r="F52" s="403">
        <v>1288</v>
      </c>
      <c r="G52" s="404">
        <f>IF(F52=0,0,I52/F52)</f>
        <v>13.70496894409938</v>
      </c>
      <c r="H52" s="358">
        <f>'[3]Бюдж_СРЕДН'!$I$71</f>
        <v>11328</v>
      </c>
      <c r="I52" s="359">
        <v>17652</v>
      </c>
      <c r="J52" s="350"/>
      <c r="K52" s="350"/>
      <c r="L52" s="262"/>
      <c r="M52" s="262"/>
    </row>
    <row r="53" spans="1:13" s="1" customFormat="1" ht="16.5" customHeight="1">
      <c r="A53" s="444"/>
      <c r="B53" s="388" t="s">
        <v>46</v>
      </c>
      <c r="C53" s="389" t="s">
        <v>38</v>
      </c>
      <c r="D53" s="401">
        <f>'[3]Бюдж_янв+февр'!$F$71</f>
        <v>868</v>
      </c>
      <c r="E53" s="423">
        <f aca="true" t="shared" si="0" ref="E53:E60">IF(D53=0,0,H53/D53)</f>
        <v>17.400921658986174</v>
      </c>
      <c r="F53" s="403">
        <v>1269</v>
      </c>
      <c r="G53" s="404">
        <f aca="true" t="shared" si="1" ref="G53:G60">IF(F53=0,0,I53/F53)</f>
        <v>17.68321513002364</v>
      </c>
      <c r="H53" s="358">
        <f>'[3]Бюдж_СРЕДН'!$J$71</f>
        <v>15104</v>
      </c>
      <c r="I53" s="359">
        <v>22440</v>
      </c>
      <c r="J53" s="350"/>
      <c r="K53" s="350"/>
      <c r="L53" s="268">
        <f>L51-D51</f>
        <v>0</v>
      </c>
      <c r="M53" s="268">
        <f>M51-H52-H53-H54-H55-H56-H57-H58-H59-H60</f>
        <v>0</v>
      </c>
    </row>
    <row r="54" spans="1:9" ht="16.5" customHeight="1">
      <c r="A54" s="444"/>
      <c r="B54" s="388" t="s">
        <v>47</v>
      </c>
      <c r="C54" s="389" t="s">
        <v>38</v>
      </c>
      <c r="D54" s="401">
        <f>'[3]Бюдж_март-май'!$F$71</f>
        <v>1483</v>
      </c>
      <c r="E54" s="423">
        <f t="shared" si="0"/>
        <v>18.937289278489548</v>
      </c>
      <c r="F54" s="403">
        <v>1278</v>
      </c>
      <c r="G54" s="404">
        <f t="shared" si="1"/>
        <v>21.948356807511736</v>
      </c>
      <c r="H54" s="358">
        <f>'[3]Бюдж_СРЕДН'!$K$71</f>
        <v>28084</v>
      </c>
      <c r="I54" s="359">
        <v>28050</v>
      </c>
    </row>
    <row r="55" spans="1:9" ht="16.5" customHeight="1">
      <c r="A55" s="444"/>
      <c r="B55" s="388" t="s">
        <v>48</v>
      </c>
      <c r="C55" s="389" t="s">
        <v>38</v>
      </c>
      <c r="D55" s="401">
        <f>'[3]Бюдж_март-май'!$F$71</f>
        <v>1483</v>
      </c>
      <c r="E55" s="423">
        <f t="shared" si="0"/>
        <v>18.937289278489548</v>
      </c>
      <c r="F55" s="403">
        <v>1287</v>
      </c>
      <c r="G55" s="404">
        <f t="shared" si="1"/>
        <v>18.937062937062937</v>
      </c>
      <c r="H55" s="358">
        <f>'[3]Бюдж_СРЕДН'!$L$71</f>
        <v>28084</v>
      </c>
      <c r="I55" s="359">
        <v>24372</v>
      </c>
    </row>
    <row r="56" spans="1:9" ht="16.5" customHeight="1">
      <c r="A56" s="444"/>
      <c r="B56" s="388" t="s">
        <v>260</v>
      </c>
      <c r="C56" s="389" t="s">
        <v>38</v>
      </c>
      <c r="D56" s="401">
        <f>'[3]Бюдж_март-май'!$F$71</f>
        <v>1483</v>
      </c>
      <c r="E56" s="423">
        <f t="shared" si="0"/>
        <v>18.937289278489548</v>
      </c>
      <c r="F56" s="403">
        <v>1359</v>
      </c>
      <c r="G56" s="404">
        <f t="shared" si="1"/>
        <v>21.514348785871963</v>
      </c>
      <c r="H56" s="358">
        <f>'[3]Бюдж_СРЕДН'!$M$71</f>
        <v>28084</v>
      </c>
      <c r="I56" s="359">
        <v>29238</v>
      </c>
    </row>
    <row r="57" spans="1:10" ht="16.5" customHeight="1">
      <c r="A57" s="444"/>
      <c r="B57" s="388" t="s">
        <v>50</v>
      </c>
      <c r="C57" s="389" t="s">
        <v>38</v>
      </c>
      <c r="D57" s="401">
        <f>'[3]Бюдж_сент-дек'!$F$71</f>
        <v>1060</v>
      </c>
      <c r="E57" s="423">
        <f t="shared" si="0"/>
        <v>25.16603773584906</v>
      </c>
      <c r="F57" s="392">
        <v>1483</v>
      </c>
      <c r="G57" s="404">
        <f t="shared" si="1"/>
        <v>12.39851652056642</v>
      </c>
      <c r="H57" s="358">
        <f>'[3]Бюдж_СРЕДН'!$N$71</f>
        <v>26676.000000000004</v>
      </c>
      <c r="I57" s="360">
        <v>18387</v>
      </c>
      <c r="J57" s="431"/>
    </row>
    <row r="58" spans="1:10" ht="16.5" customHeight="1">
      <c r="A58" s="444"/>
      <c r="B58" s="388" t="s">
        <v>51</v>
      </c>
      <c r="C58" s="389" t="s">
        <v>38</v>
      </c>
      <c r="D58" s="401">
        <f>'[3]Бюдж_сент-дек'!$F$71</f>
        <v>1060</v>
      </c>
      <c r="E58" s="423">
        <f t="shared" si="0"/>
        <v>25.16603773584906</v>
      </c>
      <c r="F58" s="392"/>
      <c r="G58" s="404">
        <f t="shared" si="1"/>
        <v>0</v>
      </c>
      <c r="H58" s="358">
        <f>'[3]Бюдж_СРЕДН'!$O$71</f>
        <v>26676.000000000004</v>
      </c>
      <c r="I58" s="360"/>
      <c r="J58" s="431"/>
    </row>
    <row r="59" spans="1:10" ht="16.5" customHeight="1">
      <c r="A59" s="444"/>
      <c r="B59" s="388" t="s">
        <v>52</v>
      </c>
      <c r="C59" s="389" t="s">
        <v>38</v>
      </c>
      <c r="D59" s="401">
        <f>'[3]Бюдж_сент-дек'!$F$71</f>
        <v>1060</v>
      </c>
      <c r="E59" s="423">
        <f t="shared" si="0"/>
        <v>25.16603773584906</v>
      </c>
      <c r="F59" s="392"/>
      <c r="G59" s="404">
        <f t="shared" si="1"/>
        <v>0</v>
      </c>
      <c r="H59" s="358">
        <f>'[3]Бюдж_СРЕДН'!$P$71</f>
        <v>26676.000000000004</v>
      </c>
      <c r="I59" s="360"/>
      <c r="J59" s="431"/>
    </row>
    <row r="60" spans="1:10" ht="16.5" customHeight="1">
      <c r="A60" s="444"/>
      <c r="B60" s="388" t="s">
        <v>53</v>
      </c>
      <c r="C60" s="389" t="s">
        <v>38</v>
      </c>
      <c r="D60" s="401">
        <f>'[3]Бюдж_сент-дек'!$F$71</f>
        <v>1060</v>
      </c>
      <c r="E60" s="423">
        <f t="shared" si="0"/>
        <v>25.16603773584906</v>
      </c>
      <c r="F60" s="392"/>
      <c r="G60" s="404">
        <f t="shared" si="1"/>
        <v>0</v>
      </c>
      <c r="H60" s="358">
        <f>'[3]Бюдж_СРЕДН'!$Q$71</f>
        <v>26676.000000000004</v>
      </c>
      <c r="I60" s="360"/>
      <c r="J60" s="431"/>
    </row>
    <row r="61" spans="1:11" ht="31.5">
      <c r="A61" s="444"/>
      <c r="B61" s="425" t="s">
        <v>181</v>
      </c>
      <c r="C61" s="426" t="s">
        <v>38</v>
      </c>
      <c r="D61" s="427">
        <f>D65*E65+D66*E66+D67*E67+D68*E68+D69*E69+D70*E70+D71*E71+D72*E72+D73*E73</f>
        <v>139854</v>
      </c>
      <c r="E61" s="427">
        <f>F65*G65+F66*G66+F67*G67+F68*G68+F69*G69+F70*G70+F71*G71+F72*G72+F73*G73</f>
        <v>74213</v>
      </c>
      <c r="F61" s="400"/>
      <c r="G61" s="362"/>
      <c r="K61" s="362"/>
    </row>
    <row r="62" spans="1:16" ht="15.75" customHeight="1">
      <c r="A62" s="444"/>
      <c r="B62" s="388"/>
      <c r="C62" s="389"/>
      <c r="D62" s="440" t="s">
        <v>31</v>
      </c>
      <c r="E62" s="440"/>
      <c r="F62" s="440" t="s">
        <v>42</v>
      </c>
      <c r="G62" s="440"/>
      <c r="H62" s="441" t="s">
        <v>183</v>
      </c>
      <c r="I62" s="441"/>
      <c r="K62" s="362"/>
      <c r="O62" s="439" t="s">
        <v>258</v>
      </c>
      <c r="P62" s="439"/>
    </row>
    <row r="63" spans="1:16" ht="31.5" customHeight="1">
      <c r="A63" s="444"/>
      <c r="B63" s="388"/>
      <c r="C63" s="389"/>
      <c r="D63" s="349" t="s">
        <v>58</v>
      </c>
      <c r="E63" s="349" t="s">
        <v>59</v>
      </c>
      <c r="F63" s="349" t="s">
        <v>58</v>
      </c>
      <c r="G63" s="349" t="s">
        <v>59</v>
      </c>
      <c r="H63" s="441"/>
      <c r="I63" s="441"/>
      <c r="O63" s="345" t="s">
        <v>248</v>
      </c>
      <c r="P63" s="345" t="s">
        <v>249</v>
      </c>
    </row>
    <row r="64" spans="1:16" ht="15.75">
      <c r="A64" s="444"/>
      <c r="B64" s="126"/>
      <c r="C64" s="389" t="s">
        <v>38</v>
      </c>
      <c r="D64" s="127">
        <f>SUM(D65:D73)/9</f>
        <v>1293.5555555555557</v>
      </c>
      <c r="E64" s="128">
        <f>SUM(E65:E73)</f>
        <v>108</v>
      </c>
      <c r="F64" s="128">
        <f>SUM(F65:F73)/6</f>
        <v>1101.3333333333333</v>
      </c>
      <c r="G64" s="127">
        <f>SUM(G65:G73)</f>
        <v>67.42299360670367</v>
      </c>
      <c r="H64" s="204" t="s">
        <v>31</v>
      </c>
      <c r="I64" s="204" t="s">
        <v>42</v>
      </c>
      <c r="L64" s="261">
        <f>'[3]ПФДО_СРЕДН'!$F$71</f>
        <v>1293.5555555555557</v>
      </c>
      <c r="M64" s="261">
        <f>'[3]ПФДО_СРЕДН'!$H$71</f>
        <v>139854</v>
      </c>
      <c r="O64" s="111">
        <f>'[4]ЦТиР1'!$B$57</f>
        <v>6608</v>
      </c>
      <c r="P64" s="346">
        <f>'[4]ЦТиР1'!$E$57</f>
        <v>74213</v>
      </c>
    </row>
    <row r="65" spans="1:16" ht="18.75">
      <c r="A65" s="444"/>
      <c r="B65" s="388" t="s">
        <v>45</v>
      </c>
      <c r="C65" s="432" t="s">
        <v>38</v>
      </c>
      <c r="D65" s="401">
        <f>'[3]ПФДО_янв+февр'!$F$71</f>
        <v>1252</v>
      </c>
      <c r="E65" s="433">
        <f>IF(D65=0,0,H65/D65)</f>
        <v>9</v>
      </c>
      <c r="F65" s="434">
        <v>991</v>
      </c>
      <c r="G65" s="435">
        <f>IF(F65=0,0,I65/F65)</f>
        <v>9.625630676084763</v>
      </c>
      <c r="H65" s="401">
        <f>'[3]ПФДО_СРЕДН'!$I$71</f>
        <v>11268</v>
      </c>
      <c r="I65" s="405">
        <v>9539</v>
      </c>
      <c r="L65" s="262"/>
      <c r="M65" s="262"/>
      <c r="O65" s="1"/>
      <c r="P65" s="1"/>
    </row>
    <row r="66" spans="1:16" ht="18.75">
      <c r="A66" s="444"/>
      <c r="B66" s="388" t="s">
        <v>46</v>
      </c>
      <c r="C66" s="432" t="s">
        <v>38</v>
      </c>
      <c r="D66" s="401">
        <f>'[3]ПФДО_янв+февр'!$F$71</f>
        <v>1252</v>
      </c>
      <c r="E66" s="433">
        <f aca="true" t="shared" si="2" ref="E66:E73">IF(D66=0,0,H66/D66)</f>
        <v>12</v>
      </c>
      <c r="F66" s="434">
        <v>1002</v>
      </c>
      <c r="G66" s="435">
        <f aca="true" t="shared" si="3" ref="G66:G73">IF(F66=0,0,I66/F66)</f>
        <v>11.512974051896208</v>
      </c>
      <c r="H66" s="401">
        <f>'[3]ПФДО_СРЕДН'!$J$71</f>
        <v>15024</v>
      </c>
      <c r="I66" s="405">
        <v>11536</v>
      </c>
      <c r="L66" s="268">
        <f>L64-D64</f>
        <v>0</v>
      </c>
      <c r="M66" s="268">
        <f>M64-H65-H66-H67-H68-H69-H70-H71-H72-H73</f>
        <v>0</v>
      </c>
      <c r="O66" s="268">
        <f>O64-F65-F66-F67-F68-F69-F70-F71-F72-F73</f>
        <v>0</v>
      </c>
      <c r="P66" s="268">
        <f>P64-I65-I66-I67-I68-I69-I70-I71-I72-I73</f>
        <v>0</v>
      </c>
    </row>
    <row r="67" spans="1:9" ht="15.75">
      <c r="A67" s="444"/>
      <c r="B67" s="388" t="s">
        <v>47</v>
      </c>
      <c r="C67" s="432" t="s">
        <v>38</v>
      </c>
      <c r="D67" s="401">
        <f>'[3]ПФДО_март-май'!$F$71</f>
        <v>1302</v>
      </c>
      <c r="E67" s="433">
        <f t="shared" si="2"/>
        <v>12</v>
      </c>
      <c r="F67" s="434">
        <v>1100</v>
      </c>
      <c r="G67" s="435">
        <f t="shared" si="3"/>
        <v>13.047272727272727</v>
      </c>
      <c r="H67" s="401">
        <f>'[3]ПФДО_СРЕДН'!$K$71</f>
        <v>15624</v>
      </c>
      <c r="I67" s="405">
        <v>14352</v>
      </c>
    </row>
    <row r="68" spans="1:9" ht="15.75">
      <c r="A68" s="444"/>
      <c r="B68" s="388" t="s">
        <v>48</v>
      </c>
      <c r="C68" s="432" t="s">
        <v>38</v>
      </c>
      <c r="D68" s="401">
        <f>'[3]ПФДО_март-май'!$F$71</f>
        <v>1302</v>
      </c>
      <c r="E68" s="433">
        <f t="shared" si="2"/>
        <v>12</v>
      </c>
      <c r="F68" s="434">
        <v>1143</v>
      </c>
      <c r="G68" s="435">
        <f t="shared" si="3"/>
        <v>12.58092738407699</v>
      </c>
      <c r="H68" s="401">
        <f>'[3]ПФДО_СРЕДН'!$L$71</f>
        <v>15624</v>
      </c>
      <c r="I68" s="405">
        <v>14380</v>
      </c>
    </row>
    <row r="69" spans="1:9" ht="15.75">
      <c r="A69" s="444"/>
      <c r="B69" s="388" t="s">
        <v>260</v>
      </c>
      <c r="C69" s="432" t="s">
        <v>38</v>
      </c>
      <c r="D69" s="401">
        <f>'[3]ПФДО_март-май'!$F$71</f>
        <v>1302</v>
      </c>
      <c r="E69" s="433">
        <f t="shared" si="2"/>
        <v>15</v>
      </c>
      <c r="F69" s="434">
        <v>1140</v>
      </c>
      <c r="G69" s="435">
        <f t="shared" si="3"/>
        <v>11.330701754385965</v>
      </c>
      <c r="H69" s="401">
        <f>'[3]ПФДО_СРЕДН'!$M$71</f>
        <v>19530</v>
      </c>
      <c r="I69" s="405">
        <v>12917</v>
      </c>
    </row>
    <row r="70" spans="1:9" ht="15.75">
      <c r="A70" s="444"/>
      <c r="B70" s="388" t="s">
        <v>50</v>
      </c>
      <c r="C70" s="432" t="s">
        <v>38</v>
      </c>
      <c r="D70" s="401">
        <f>'[3]ПФДО_сент-дек'!$F$71</f>
        <v>1308</v>
      </c>
      <c r="E70" s="433">
        <f t="shared" si="2"/>
        <v>12</v>
      </c>
      <c r="F70" s="435">
        <v>1232</v>
      </c>
      <c r="G70" s="435">
        <f t="shared" si="3"/>
        <v>9.325487012987013</v>
      </c>
      <c r="H70" s="401">
        <f>'[3]ПФДО_СРЕДН'!$N$71</f>
        <v>15696</v>
      </c>
      <c r="I70" s="436">
        <v>11489</v>
      </c>
    </row>
    <row r="71" spans="1:9" ht="15.75">
      <c r="A71" s="444"/>
      <c r="B71" s="388" t="s">
        <v>51</v>
      </c>
      <c r="C71" s="432" t="s">
        <v>38</v>
      </c>
      <c r="D71" s="401">
        <f>'[3]ПФДО_сент-дек'!$F$71</f>
        <v>1308</v>
      </c>
      <c r="E71" s="433">
        <f>IF(D71=0,0,H71/D71)</f>
        <v>12</v>
      </c>
      <c r="F71" s="437"/>
      <c r="G71" s="435">
        <f t="shared" si="3"/>
        <v>0</v>
      </c>
      <c r="H71" s="401">
        <f>'[3]ПФДО_СРЕДН'!$O$71</f>
        <v>15696</v>
      </c>
      <c r="I71" s="436"/>
    </row>
    <row r="72" spans="1:9" ht="15.75">
      <c r="A72" s="444"/>
      <c r="B72" s="388" t="s">
        <v>52</v>
      </c>
      <c r="C72" s="432" t="s">
        <v>38</v>
      </c>
      <c r="D72" s="401">
        <f>'[3]ПФДО_сент-дек'!$F$71</f>
        <v>1308</v>
      </c>
      <c r="E72" s="433">
        <f t="shared" si="2"/>
        <v>12</v>
      </c>
      <c r="F72" s="437"/>
      <c r="G72" s="435">
        <f t="shared" si="3"/>
        <v>0</v>
      </c>
      <c r="H72" s="401">
        <f>'[3]ПФДО_СРЕДН'!$P$71</f>
        <v>15696</v>
      </c>
      <c r="I72" s="436"/>
    </row>
    <row r="73" spans="1:9" ht="15.75">
      <c r="A73" s="444"/>
      <c r="B73" s="388" t="s">
        <v>53</v>
      </c>
      <c r="C73" s="432" t="s">
        <v>38</v>
      </c>
      <c r="D73" s="401">
        <f>'[3]ПФДО_сент-дек'!$F$71</f>
        <v>1308</v>
      </c>
      <c r="E73" s="433">
        <f t="shared" si="2"/>
        <v>12</v>
      </c>
      <c r="F73" s="437"/>
      <c r="G73" s="435">
        <f t="shared" si="3"/>
        <v>0</v>
      </c>
      <c r="H73" s="401">
        <f>'[3]ПФДО_СРЕДН'!$Q$71</f>
        <v>15696</v>
      </c>
      <c r="I73" s="436"/>
    </row>
    <row r="76" ht="15.75">
      <c r="F76" s="407"/>
    </row>
  </sheetData>
  <sheetProtection selectLockedCells="1" selectUnlockedCells="1"/>
  <mergeCells count="36">
    <mergeCell ref="B23:E23"/>
    <mergeCell ref="A21:B21"/>
    <mergeCell ref="A23:A24"/>
    <mergeCell ref="G17:G19"/>
    <mergeCell ref="H17:H19"/>
    <mergeCell ref="I17:I19"/>
    <mergeCell ref="A7:J7"/>
    <mergeCell ref="A8:J8"/>
    <mergeCell ref="A9:J9"/>
    <mergeCell ref="A10:J10"/>
    <mergeCell ref="A11:J11"/>
    <mergeCell ref="D34:E34"/>
    <mergeCell ref="A13:A15"/>
    <mergeCell ref="B13:I13"/>
    <mergeCell ref="B14:F14"/>
    <mergeCell ref="G14:I14"/>
    <mergeCell ref="A12:J12"/>
    <mergeCell ref="J14:J15"/>
    <mergeCell ref="A17:A19"/>
    <mergeCell ref="A1:J1"/>
    <mergeCell ref="A2:J2"/>
    <mergeCell ref="A3:J3"/>
    <mergeCell ref="A4:J4"/>
    <mergeCell ref="A5:J5"/>
    <mergeCell ref="A6:J6"/>
    <mergeCell ref="J17:J19"/>
    <mergeCell ref="O62:P62"/>
    <mergeCell ref="D62:E62"/>
    <mergeCell ref="F62:G62"/>
    <mergeCell ref="H62:I63"/>
    <mergeCell ref="A26:A73"/>
    <mergeCell ref="H49:I50"/>
    <mergeCell ref="F34:G34"/>
    <mergeCell ref="L49:M49"/>
    <mergeCell ref="D49:E49"/>
    <mergeCell ref="F49:G49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4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N76"/>
  <sheetViews>
    <sheetView view="pageBreakPreview" zoomScale="70" zoomScaleNormal="80" zoomScaleSheetLayoutView="70" zoomScalePageLayoutView="0" workbookViewId="0" topLeftCell="A1">
      <selection activeCell="F65" sqref="F65"/>
    </sheetView>
  </sheetViews>
  <sheetFormatPr defaultColWidth="8.57421875" defaultRowHeight="15"/>
  <cols>
    <col min="1" max="1" width="8.57421875" style="0" customWidth="1"/>
    <col min="2" max="2" width="72.7109375" style="0" customWidth="1"/>
    <col min="3" max="3" width="14.57421875" style="0" customWidth="1"/>
    <col min="4" max="4" width="12.421875" style="0" customWidth="1"/>
    <col min="5" max="5" width="13.57421875" style="0" customWidth="1"/>
    <col min="6" max="6" width="11.8515625" style="0" customWidth="1"/>
    <col min="7" max="7" width="13.28125" style="0" customWidth="1"/>
    <col min="8" max="8" width="10.140625" style="0" customWidth="1"/>
    <col min="9" max="9" width="13.00390625" style="0" customWidth="1"/>
    <col min="10" max="10" width="12.57421875" style="0" customWidth="1"/>
    <col min="11" max="11" width="10.140625" style="0" customWidth="1"/>
    <col min="12" max="12" width="17.28125" style="0" customWidth="1"/>
    <col min="13" max="13" width="13.7109375" style="0" customWidth="1"/>
    <col min="14" max="14" width="8.57421875" style="0" customWidth="1"/>
    <col min="15" max="15" width="14.7109375" style="0" customWidth="1"/>
    <col min="16" max="16" width="13.28125" style="0" customWidth="1"/>
    <col min="17" max="17" width="12.28125" style="0" customWidth="1"/>
  </cols>
  <sheetData>
    <row r="1" spans="1:11" s="1" customFormat="1" ht="18.75">
      <c r="A1" s="462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103"/>
    </row>
    <row r="2" spans="1:11" s="1" customFormat="1" ht="18.75">
      <c r="A2" s="462" t="s">
        <v>1</v>
      </c>
      <c r="B2" s="462"/>
      <c r="C2" s="462"/>
      <c r="D2" s="462"/>
      <c r="E2" s="462"/>
      <c r="F2" s="462"/>
      <c r="G2" s="462"/>
      <c r="H2" s="462"/>
      <c r="I2" s="462"/>
      <c r="J2" s="462"/>
      <c r="K2" s="103"/>
    </row>
    <row r="3" spans="1:11" s="1" customFormat="1" ht="18.75">
      <c r="A3" s="462" t="s">
        <v>2</v>
      </c>
      <c r="B3" s="462"/>
      <c r="C3" s="462"/>
      <c r="D3" s="462"/>
      <c r="E3" s="462"/>
      <c r="F3" s="462"/>
      <c r="G3" s="462"/>
      <c r="H3" s="462"/>
      <c r="I3" s="462"/>
      <c r="J3" s="462"/>
      <c r="K3" s="103"/>
    </row>
    <row r="4" spans="1:11" ht="18.75">
      <c r="A4" s="463" t="s">
        <v>3</v>
      </c>
      <c r="B4" s="463"/>
      <c r="C4" s="463"/>
      <c r="D4" s="463"/>
      <c r="E4" s="463"/>
      <c r="F4" s="463"/>
      <c r="G4" s="463"/>
      <c r="H4" s="463"/>
      <c r="I4" s="463"/>
      <c r="J4" s="463"/>
      <c r="K4" s="104"/>
    </row>
    <row r="5" spans="1:11" ht="15.75">
      <c r="A5" s="445" t="s">
        <v>4</v>
      </c>
      <c r="B5" s="445"/>
      <c r="C5" s="445"/>
      <c r="D5" s="445"/>
      <c r="E5" s="445"/>
      <c r="F5" s="445"/>
      <c r="G5" s="445"/>
      <c r="H5" s="445"/>
      <c r="I5" s="445"/>
      <c r="J5" s="445"/>
      <c r="K5" s="105"/>
    </row>
    <row r="6" spans="1:11" s="1" customFormat="1" ht="18.75">
      <c r="A6" s="462" t="s">
        <v>236</v>
      </c>
      <c r="B6" s="462"/>
      <c r="C6" s="462"/>
      <c r="D6" s="462"/>
      <c r="E6" s="462"/>
      <c r="F6" s="462"/>
      <c r="G6" s="462"/>
      <c r="H6" s="462"/>
      <c r="I6" s="462"/>
      <c r="J6" s="462"/>
      <c r="K6" s="103"/>
    </row>
    <row r="7" spans="1:11" ht="18.75" customHeight="1">
      <c r="A7" s="464" t="s">
        <v>257</v>
      </c>
      <c r="B7" s="464"/>
      <c r="C7" s="464"/>
      <c r="D7" s="464"/>
      <c r="E7" s="464"/>
      <c r="F7" s="464"/>
      <c r="G7" s="464"/>
      <c r="H7" s="464"/>
      <c r="I7" s="464"/>
      <c r="J7" s="464"/>
      <c r="K7" s="100"/>
    </row>
    <row r="8" spans="1:11" s="2" customFormat="1" ht="15.75" customHeight="1">
      <c r="A8" s="449" t="s">
        <v>5</v>
      </c>
      <c r="B8" s="449"/>
      <c r="C8" s="449"/>
      <c r="D8" s="449"/>
      <c r="E8" s="449"/>
      <c r="F8" s="449"/>
      <c r="G8" s="449"/>
      <c r="H8" s="449"/>
      <c r="I8" s="449"/>
      <c r="J8" s="449"/>
      <c r="K8" s="101"/>
    </row>
    <row r="9" spans="1:11" ht="19.5">
      <c r="A9" s="465" t="s">
        <v>6</v>
      </c>
      <c r="B9" s="465"/>
      <c r="C9" s="465"/>
      <c r="D9" s="465"/>
      <c r="E9" s="465"/>
      <c r="F9" s="465"/>
      <c r="G9" s="465"/>
      <c r="H9" s="465"/>
      <c r="I9" s="465"/>
      <c r="J9" s="465"/>
      <c r="K9" s="102"/>
    </row>
    <row r="10" spans="1:11" ht="19.5">
      <c r="A10" s="465" t="s">
        <v>7</v>
      </c>
      <c r="B10" s="465"/>
      <c r="C10" s="465"/>
      <c r="D10" s="465"/>
      <c r="E10" s="465"/>
      <c r="F10" s="465"/>
      <c r="G10" s="465"/>
      <c r="H10" s="465"/>
      <c r="I10" s="465"/>
      <c r="J10" s="465"/>
      <c r="K10" s="102"/>
    </row>
    <row r="11" spans="1:11" ht="19.5">
      <c r="A11" s="465" t="s">
        <v>7</v>
      </c>
      <c r="B11" s="465"/>
      <c r="C11" s="465"/>
      <c r="D11" s="465"/>
      <c r="E11" s="465"/>
      <c r="F11" s="465"/>
      <c r="G11" s="465"/>
      <c r="H11" s="465"/>
      <c r="I11" s="465"/>
      <c r="J11" s="465"/>
      <c r="K11" s="102"/>
    </row>
    <row r="12" spans="1:11" ht="19.5">
      <c r="A12" s="465" t="s">
        <v>188</v>
      </c>
      <c r="B12" s="465"/>
      <c r="C12" s="465"/>
      <c r="D12" s="465"/>
      <c r="E12" s="465"/>
      <c r="F12" s="465"/>
      <c r="G12" s="465"/>
      <c r="H12" s="465"/>
      <c r="I12" s="465"/>
      <c r="J12" s="465"/>
      <c r="K12" s="102"/>
    </row>
    <row r="13" spans="1:11" s="5" customFormat="1" ht="15.75" customHeight="1">
      <c r="A13" s="447" t="s">
        <v>9</v>
      </c>
      <c r="B13" s="447" t="s">
        <v>10</v>
      </c>
      <c r="C13" s="447"/>
      <c r="D13" s="447"/>
      <c r="E13" s="447"/>
      <c r="F13" s="447"/>
      <c r="G13" s="447"/>
      <c r="H13" s="447"/>
      <c r="I13" s="447"/>
      <c r="J13" s="4" t="s">
        <v>11</v>
      </c>
      <c r="K13" s="106"/>
    </row>
    <row r="14" spans="1:11" ht="15.75" customHeight="1">
      <c r="A14" s="447"/>
      <c r="B14" s="447" t="s">
        <v>12</v>
      </c>
      <c r="C14" s="447"/>
      <c r="D14" s="447"/>
      <c r="E14" s="447"/>
      <c r="F14" s="447"/>
      <c r="G14" s="447" t="s">
        <v>13</v>
      </c>
      <c r="H14" s="447"/>
      <c r="I14" s="447"/>
      <c r="J14" s="454" t="s">
        <v>14</v>
      </c>
      <c r="K14" s="107"/>
    </row>
    <row r="15" spans="1:11" ht="63" customHeight="1">
      <c r="A15" s="447"/>
      <c r="B15" s="3" t="s">
        <v>15</v>
      </c>
      <c r="C15" s="3" t="s">
        <v>16</v>
      </c>
      <c r="D15" s="3" t="s">
        <v>17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454"/>
      <c r="K15" s="107"/>
    </row>
    <row r="16" spans="1:11" ht="15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107"/>
    </row>
    <row r="17" spans="1:12" ht="48.75" customHeight="1">
      <c r="A17" s="466" t="s">
        <v>6</v>
      </c>
      <c r="B17" s="7" t="s">
        <v>23</v>
      </c>
      <c r="C17" s="329">
        <f>'[3]ЦТиР 1'!$FV$30</f>
        <v>0</v>
      </c>
      <c r="D17" s="9">
        <f>E27</f>
        <v>0</v>
      </c>
      <c r="E17" s="9" t="e">
        <f>IF(D17/C17*100&gt;100,100,D17/C17*100)</f>
        <v>#DIV/0!</v>
      </c>
      <c r="F17" s="10" t="s">
        <v>24</v>
      </c>
      <c r="G17" s="458"/>
      <c r="H17" s="458"/>
      <c r="I17" s="459"/>
      <c r="J17" s="460"/>
      <c r="K17" s="108"/>
      <c r="L17" s="11"/>
    </row>
    <row r="18" spans="1:11" ht="49.5" customHeight="1">
      <c r="A18" s="466"/>
      <c r="B18" s="7" t="s">
        <v>25</v>
      </c>
      <c r="C18" s="330" t="str">
        <f>'[3]ЦТиР 1'!$FV$32</f>
        <v>0</v>
      </c>
      <c r="D18" s="13">
        <f>E30</f>
        <v>0</v>
      </c>
      <c r="E18" s="9" t="e">
        <f>IF(D18/C18*100&gt;100,100,D18/C18*100)</f>
        <v>#DIV/0!</v>
      </c>
      <c r="F18" s="14"/>
      <c r="G18" s="458"/>
      <c r="H18" s="458"/>
      <c r="I18" s="459"/>
      <c r="J18" s="460"/>
      <c r="K18" s="108"/>
    </row>
    <row r="19" spans="1:11" ht="65.25" customHeight="1">
      <c r="A19" s="466"/>
      <c r="B19" s="7" t="s">
        <v>26</v>
      </c>
      <c r="C19" s="331" t="str">
        <f>'[3]ЦТиР 1'!$FV$31</f>
        <v>0</v>
      </c>
      <c r="D19" s="15">
        <f>E33</f>
        <v>0</v>
      </c>
      <c r="E19" s="9" t="e">
        <f>IF(AND(C19=0,D19=0),"-",IF(D19/C19*100&gt;100,100,D19/C19*100))</f>
        <v>#DIV/0!</v>
      </c>
      <c r="F19" s="16" t="s">
        <v>27</v>
      </c>
      <c r="G19" s="458"/>
      <c r="H19" s="458"/>
      <c r="I19" s="459"/>
      <c r="J19" s="460"/>
      <c r="K19" s="108"/>
    </row>
    <row r="20" spans="1:11" ht="15.75">
      <c r="A20" s="6"/>
      <c r="B20" s="17" t="s">
        <v>28</v>
      </c>
      <c r="C20" s="18" t="s">
        <v>24</v>
      </c>
      <c r="D20" s="19" t="s">
        <v>24</v>
      </c>
      <c r="E20" s="18" t="s">
        <v>24</v>
      </c>
      <c r="F20" s="20" t="e">
        <f>(SUM(E17:E19))/3</f>
        <v>#DIV/0!</v>
      </c>
      <c r="G20" s="21">
        <f>D47</f>
        <v>0</v>
      </c>
      <c r="H20" s="21">
        <f>E47</f>
        <v>0</v>
      </c>
      <c r="I20" s="9" t="e">
        <f>IF(H20/G20*100&gt;100,100,H20/G20*100)</f>
        <v>#DIV/0!</v>
      </c>
      <c r="J20" s="22" t="e">
        <f>(F20+I20)/2</f>
        <v>#DIV/0!</v>
      </c>
      <c r="K20" s="109"/>
    </row>
    <row r="21" spans="1:9" s="1" customFormat="1" ht="18.75" customHeight="1">
      <c r="A21" s="468"/>
      <c r="B21" s="468"/>
      <c r="C21" s="23"/>
      <c r="E21" s="24"/>
      <c r="F21" s="24"/>
      <c r="G21" s="24"/>
      <c r="I21" s="25"/>
    </row>
    <row r="22" spans="1:9" ht="18.75">
      <c r="A22" s="26"/>
      <c r="B22" s="27" t="s">
        <v>29</v>
      </c>
      <c r="C22" s="23"/>
      <c r="E22" s="24"/>
      <c r="F22" s="24"/>
      <c r="G22" s="24"/>
      <c r="I22" s="25"/>
    </row>
    <row r="23" spans="1:5" s="5" customFormat="1" ht="15.75" customHeight="1">
      <c r="A23" s="452" t="s">
        <v>9</v>
      </c>
      <c r="B23" s="469" t="s">
        <v>10</v>
      </c>
      <c r="C23" s="470"/>
      <c r="D23" s="470"/>
      <c r="E23" s="470"/>
    </row>
    <row r="24" spans="1:5" ht="24.75">
      <c r="A24" s="452"/>
      <c r="B24" s="28" t="s">
        <v>15</v>
      </c>
      <c r="C24" s="29" t="s">
        <v>30</v>
      </c>
      <c r="D24" s="29" t="s">
        <v>31</v>
      </c>
      <c r="E24" s="29" t="s">
        <v>32</v>
      </c>
    </row>
    <row r="25" spans="1:5" ht="15.75">
      <c r="A25" s="30">
        <v>1</v>
      </c>
      <c r="B25" s="30">
        <v>2</v>
      </c>
      <c r="C25" s="31">
        <v>4</v>
      </c>
      <c r="D25" s="31">
        <v>5</v>
      </c>
      <c r="E25" s="31">
        <v>6</v>
      </c>
    </row>
    <row r="26" spans="1:6" ht="20.25" customHeight="1">
      <c r="A26" s="443" t="s">
        <v>6</v>
      </c>
      <c r="B26" s="32" t="s">
        <v>33</v>
      </c>
      <c r="C26" s="32"/>
      <c r="D26" s="33" t="s">
        <v>34</v>
      </c>
      <c r="E26" s="33" t="s">
        <v>35</v>
      </c>
      <c r="F26" s="11"/>
    </row>
    <row r="27" spans="1:6" ht="47.25">
      <c r="A27" s="444"/>
      <c r="B27" s="34" t="s">
        <v>23</v>
      </c>
      <c r="C27" s="35" t="s">
        <v>36</v>
      </c>
      <c r="D27" s="325" t="e">
        <f>D28/D29*100</f>
        <v>#DIV/0!</v>
      </c>
      <c r="E27" s="36">
        <f>IF(E29=0,0,IF(E28&gt;E29,100,ROUND((E28/E29*100),2)))</f>
        <v>0</v>
      </c>
      <c r="F27" s="323" t="e">
        <f>C17-D27</f>
        <v>#DIV/0!</v>
      </c>
    </row>
    <row r="28" spans="1:6" ht="15.75">
      <c r="A28" s="444"/>
      <c r="B28" s="7" t="s">
        <v>37</v>
      </c>
      <c r="C28" s="38" t="s">
        <v>38</v>
      </c>
      <c r="D28" s="9">
        <f>D29*C17%</f>
        <v>0</v>
      </c>
      <c r="E28" s="9">
        <f>F51+F64</f>
        <v>0</v>
      </c>
      <c r="F28" s="11"/>
    </row>
    <row r="29" spans="1:6" ht="20.25" customHeight="1">
      <c r="A29" s="444"/>
      <c r="B29" s="7" t="s">
        <v>39</v>
      </c>
      <c r="C29" s="38" t="s">
        <v>38</v>
      </c>
      <c r="D29" s="9">
        <f>D51+D64</f>
        <v>0</v>
      </c>
      <c r="E29" s="9">
        <f>D51+D64</f>
        <v>0</v>
      </c>
      <c r="F29" s="11"/>
    </row>
    <row r="30" spans="1:6" ht="47.25">
      <c r="A30" s="444"/>
      <c r="B30" s="34" t="s">
        <v>25</v>
      </c>
      <c r="C30" s="35" t="s">
        <v>36</v>
      </c>
      <c r="D30" s="325" t="e">
        <f>D32/D31*100</f>
        <v>#DIV/0!</v>
      </c>
      <c r="E30" s="36">
        <f>IF(E32=0,0,IF(E32&gt;E31,100,ROUND((E32/E31*100),2)))</f>
        <v>0</v>
      </c>
      <c r="F30" s="324" t="e">
        <f>C18-D30</f>
        <v>#DIV/0!</v>
      </c>
    </row>
    <row r="31" spans="1:6" ht="15.75">
      <c r="A31" s="444"/>
      <c r="B31" s="7" t="s">
        <v>40</v>
      </c>
      <c r="C31" s="38" t="s">
        <v>38</v>
      </c>
      <c r="D31" s="336">
        <f>'[3]% кадров с высшим образов.'!F40</f>
        <v>0</v>
      </c>
      <c r="E31" s="263"/>
      <c r="F31" s="11"/>
    </row>
    <row r="32" spans="1:6" ht="19.5" customHeight="1">
      <c r="A32" s="444"/>
      <c r="B32" s="7" t="s">
        <v>41</v>
      </c>
      <c r="C32" s="38" t="s">
        <v>38</v>
      </c>
      <c r="D32" s="336">
        <f>'[3]% кадров с высшим образов.'!F41</f>
        <v>0</v>
      </c>
      <c r="E32" s="263"/>
      <c r="F32" s="11"/>
    </row>
    <row r="33" spans="1:6" ht="63">
      <c r="A33" s="444"/>
      <c r="B33" s="34" t="s">
        <v>26</v>
      </c>
      <c r="C33" s="35" t="s">
        <v>36</v>
      </c>
      <c r="D33" s="325">
        <f>IF(D36&gt;0,ROUND(E36/D36*100,1),0)</f>
        <v>0</v>
      </c>
      <c r="E33" s="37">
        <f>IF(F36&gt;0,ROUND(G36/F36*100,1),0)</f>
        <v>0</v>
      </c>
      <c r="F33" s="323">
        <f>C19-D33</f>
        <v>0</v>
      </c>
    </row>
    <row r="34" spans="1:11" ht="19.5" customHeight="1">
      <c r="A34" s="444"/>
      <c r="B34" s="39"/>
      <c r="C34" s="38"/>
      <c r="D34" s="453" t="s">
        <v>31</v>
      </c>
      <c r="E34" s="453"/>
      <c r="F34" s="453" t="s">
        <v>42</v>
      </c>
      <c r="G34" s="453"/>
      <c r="H34" s="40"/>
      <c r="I34" s="40"/>
      <c r="J34" s="40"/>
      <c r="K34" s="40"/>
    </row>
    <row r="35" spans="1:11" ht="66.75" customHeight="1">
      <c r="A35" s="444"/>
      <c r="B35" s="39"/>
      <c r="C35" s="38"/>
      <c r="D35" s="9" t="s">
        <v>43</v>
      </c>
      <c r="E35" s="9" t="s">
        <v>44</v>
      </c>
      <c r="F35" s="9" t="s">
        <v>43</v>
      </c>
      <c r="G35" s="9" t="s">
        <v>44</v>
      </c>
      <c r="H35" s="40"/>
      <c r="I35" s="40"/>
      <c r="J35" s="40"/>
      <c r="K35" s="40"/>
    </row>
    <row r="36" spans="1:11" ht="15.75">
      <c r="A36" s="444"/>
      <c r="B36" s="39"/>
      <c r="C36" s="38" t="s">
        <v>38</v>
      </c>
      <c r="D36" s="97">
        <f>SUM(D37:D45)</f>
        <v>0</v>
      </c>
      <c r="E36" s="97">
        <f>SUM(E37:E45)</f>
        <v>0</v>
      </c>
      <c r="F36" s="97">
        <f>SUM(F37:F45)</f>
        <v>0</v>
      </c>
      <c r="G36" s="97">
        <f>SUM(G37:G45)</f>
        <v>0</v>
      </c>
      <c r="H36" s="40"/>
      <c r="I36" s="95"/>
      <c r="J36" s="40"/>
      <c r="K36" s="40"/>
    </row>
    <row r="37" spans="1:11" s="1" customFormat="1" ht="18.75">
      <c r="A37" s="444"/>
      <c r="B37" s="42" t="s">
        <v>45</v>
      </c>
      <c r="C37" s="38" t="s">
        <v>38</v>
      </c>
      <c r="D37" s="337">
        <f>'[3]ДО_Победители'!O117</f>
        <v>0</v>
      </c>
      <c r="E37" s="337">
        <f>'[3]ДО_Победители'!P117</f>
        <v>0</v>
      </c>
      <c r="F37" s="255"/>
      <c r="G37" s="255"/>
      <c r="H37" s="40"/>
      <c r="I37" s="40"/>
      <c r="J37" s="40"/>
      <c r="K37" s="40"/>
    </row>
    <row r="38" spans="1:11" s="1" customFormat="1" ht="18.75">
      <c r="A38" s="444"/>
      <c r="B38" s="42" t="s">
        <v>46</v>
      </c>
      <c r="C38" s="38" t="s">
        <v>38</v>
      </c>
      <c r="D38" s="337">
        <f>'[3]ДО_Победители'!O118</f>
        <v>0</v>
      </c>
      <c r="E38" s="337">
        <f>'[3]ДО_Победители'!P118</f>
        <v>0</v>
      </c>
      <c r="F38" s="255"/>
      <c r="G38" s="255"/>
      <c r="H38" s="40"/>
      <c r="I38" s="40"/>
      <c r="J38" s="40"/>
      <c r="K38" s="40"/>
    </row>
    <row r="39" spans="1:11" ht="15" customHeight="1">
      <c r="A39" s="444"/>
      <c r="B39" s="134" t="s">
        <v>47</v>
      </c>
      <c r="C39" s="80" t="s">
        <v>38</v>
      </c>
      <c r="D39" s="337">
        <f>'[3]ДО_Победители'!O119</f>
        <v>0</v>
      </c>
      <c r="E39" s="337">
        <f>'[3]ДО_Победители'!P119</f>
        <v>0</v>
      </c>
      <c r="F39" s="265"/>
      <c r="G39" s="265"/>
      <c r="H39" s="40"/>
      <c r="I39" s="40"/>
      <c r="J39" s="40"/>
      <c r="K39" s="40"/>
    </row>
    <row r="40" spans="1:11" ht="15" customHeight="1">
      <c r="A40" s="444"/>
      <c r="B40" s="123" t="s">
        <v>48</v>
      </c>
      <c r="C40" s="124" t="s">
        <v>38</v>
      </c>
      <c r="D40" s="337">
        <f>'[3]ДО_Победители'!O120</f>
        <v>0</v>
      </c>
      <c r="E40" s="337">
        <f>'[3]ДО_Победители'!P120</f>
        <v>0</v>
      </c>
      <c r="F40" s="131"/>
      <c r="G40" s="131"/>
      <c r="H40" s="40"/>
      <c r="I40" s="40"/>
      <c r="J40" s="40"/>
      <c r="K40" s="40"/>
    </row>
    <row r="41" spans="1:11" ht="15" customHeight="1">
      <c r="A41" s="444"/>
      <c r="B41" s="123" t="s">
        <v>49</v>
      </c>
      <c r="C41" s="124" t="s">
        <v>38</v>
      </c>
      <c r="D41" s="338">
        <f>'[3]ДО_Победители'!O121</f>
        <v>0</v>
      </c>
      <c r="E41" s="338">
        <f>'[3]ДО_Победители'!P121</f>
        <v>0</v>
      </c>
      <c r="F41" s="202"/>
      <c r="G41" s="131"/>
      <c r="H41" s="40"/>
      <c r="I41" s="40"/>
      <c r="J41" s="40"/>
      <c r="K41" s="40"/>
    </row>
    <row r="42" spans="1:11" ht="15" customHeight="1">
      <c r="A42" s="444"/>
      <c r="B42" s="123" t="s">
        <v>50</v>
      </c>
      <c r="C42" s="124" t="s">
        <v>38</v>
      </c>
      <c r="D42" s="339">
        <f>'[3]ДО_Победители'!O122</f>
        <v>0</v>
      </c>
      <c r="E42" s="339">
        <f>'[3]ДО_Победители'!P122</f>
        <v>0</v>
      </c>
      <c r="F42" s="202"/>
      <c r="G42" s="131"/>
      <c r="H42" s="40"/>
      <c r="I42" s="40"/>
      <c r="J42" s="40"/>
      <c r="K42" s="40"/>
    </row>
    <row r="43" spans="1:11" ht="15" customHeight="1">
      <c r="A43" s="444"/>
      <c r="B43" s="123" t="s">
        <v>51</v>
      </c>
      <c r="C43" s="124" t="s">
        <v>38</v>
      </c>
      <c r="D43" s="339">
        <f>'[3]ДО_Победители'!O123</f>
        <v>0</v>
      </c>
      <c r="E43" s="339">
        <f>'[3]ДО_Победители'!P123</f>
        <v>0</v>
      </c>
      <c r="F43" s="202"/>
      <c r="G43" s="131"/>
      <c r="H43" s="40"/>
      <c r="I43" s="40"/>
      <c r="J43" s="40"/>
      <c r="K43" s="40"/>
    </row>
    <row r="44" spans="1:11" ht="15" customHeight="1">
      <c r="A44" s="444"/>
      <c r="B44" s="123" t="s">
        <v>52</v>
      </c>
      <c r="C44" s="124" t="s">
        <v>38</v>
      </c>
      <c r="D44" s="339">
        <f>'[3]ДО_Победители'!O124</f>
        <v>0</v>
      </c>
      <c r="E44" s="339">
        <f>'[3]ДО_Победители'!P124</f>
        <v>0</v>
      </c>
      <c r="F44" s="202"/>
      <c r="G44" s="131"/>
      <c r="H44" s="40"/>
      <c r="I44" s="40"/>
      <c r="J44" s="40"/>
      <c r="K44" s="40"/>
    </row>
    <row r="45" spans="1:11" ht="15" customHeight="1">
      <c r="A45" s="444"/>
      <c r="B45" s="123" t="s">
        <v>53</v>
      </c>
      <c r="C45" s="124" t="s">
        <v>38</v>
      </c>
      <c r="D45" s="339">
        <f>'[3]ДО_Победители'!O125</f>
        <v>0</v>
      </c>
      <c r="E45" s="339">
        <f>'[3]ДО_Победители'!P125</f>
        <v>0</v>
      </c>
      <c r="F45" s="202"/>
      <c r="G45" s="131"/>
      <c r="H45" s="40"/>
      <c r="I45" s="40"/>
      <c r="J45" s="40"/>
      <c r="K45" s="40"/>
    </row>
    <row r="46" spans="1:11" ht="29.25" customHeight="1">
      <c r="A46" s="444"/>
      <c r="B46" s="141" t="s">
        <v>54</v>
      </c>
      <c r="C46" s="141"/>
      <c r="D46" s="142" t="s">
        <v>55</v>
      </c>
      <c r="E46" s="142" t="s">
        <v>56</v>
      </c>
      <c r="F46" s="140"/>
      <c r="H46" s="110"/>
      <c r="I46" s="110"/>
      <c r="J46" s="110"/>
      <c r="K46" s="110"/>
    </row>
    <row r="47" spans="1:6" ht="29.25" customHeight="1">
      <c r="A47" s="444"/>
      <c r="B47" s="118" t="s">
        <v>57</v>
      </c>
      <c r="C47" s="119" t="s">
        <v>38</v>
      </c>
      <c r="D47" s="120">
        <f>D48+D61</f>
        <v>0</v>
      </c>
      <c r="E47" s="120">
        <f>E48+E64</f>
        <v>0</v>
      </c>
      <c r="F47" s="132"/>
    </row>
    <row r="48" spans="1:6" ht="21" customHeight="1">
      <c r="A48" s="444"/>
      <c r="B48" s="139" t="s">
        <v>180</v>
      </c>
      <c r="C48" s="121" t="s">
        <v>38</v>
      </c>
      <c r="D48" s="143">
        <f>D52*E52+D53*E53+D54*E54+D55*E55+D56*E56+D57*E57+D58*E58+D59*E59+D60*E60</f>
        <v>0</v>
      </c>
      <c r="E48" s="122">
        <f>F52*G52+F53*G53+F54*G54+F55*G55+F56*G56+F57*G57+F58*G58+F59*G59+F60*G60</f>
        <v>0</v>
      </c>
      <c r="F48" s="133"/>
    </row>
    <row r="49" spans="1:13" ht="18.75" customHeight="1">
      <c r="A49" s="444"/>
      <c r="B49" s="123"/>
      <c r="C49" s="124"/>
      <c r="D49" s="440" t="s">
        <v>31</v>
      </c>
      <c r="E49" s="440"/>
      <c r="F49" s="440" t="s">
        <v>42</v>
      </c>
      <c r="G49" s="440"/>
      <c r="H49" s="441" t="s">
        <v>183</v>
      </c>
      <c r="I49" s="441"/>
      <c r="L49" s="439" t="s">
        <v>247</v>
      </c>
      <c r="M49" s="439"/>
    </row>
    <row r="50" spans="1:13" ht="30" customHeight="1">
      <c r="A50" s="444"/>
      <c r="B50" s="123"/>
      <c r="C50" s="124"/>
      <c r="D50" s="135" t="s">
        <v>58</v>
      </c>
      <c r="E50" s="135" t="s">
        <v>59</v>
      </c>
      <c r="F50" s="135" t="s">
        <v>58</v>
      </c>
      <c r="G50" s="135" t="s">
        <v>59</v>
      </c>
      <c r="H50" s="441"/>
      <c r="I50" s="441"/>
      <c r="L50" s="260" t="s">
        <v>248</v>
      </c>
      <c r="M50" s="260" t="s">
        <v>249</v>
      </c>
    </row>
    <row r="51" spans="1:13" s="5" customFormat="1" ht="15.75">
      <c r="A51" s="444"/>
      <c r="B51" s="126"/>
      <c r="C51" s="124" t="s">
        <v>38</v>
      </c>
      <c r="D51" s="128">
        <f>SUM(D52:D60)/9</f>
        <v>0</v>
      </c>
      <c r="E51" s="128">
        <f>SUM(E52:E60)</f>
        <v>0</v>
      </c>
      <c r="F51" s="128">
        <f>SUM(F52:F60)/3</f>
        <v>0</v>
      </c>
      <c r="G51" s="128">
        <f>SUM(G52:G60)</f>
        <v>0</v>
      </c>
      <c r="H51" s="204" t="s">
        <v>31</v>
      </c>
      <c r="I51" s="204" t="s">
        <v>42</v>
      </c>
      <c r="L51" s="261">
        <f>'[3]Бюдж_СРЕДН'!$F$72</f>
        <v>0</v>
      </c>
      <c r="M51" s="261">
        <f>'[3]Бюдж_СРЕДН'!$H$72</f>
        <v>0</v>
      </c>
    </row>
    <row r="52" spans="1:13" s="1" customFormat="1" ht="15.75" customHeight="1">
      <c r="A52" s="444"/>
      <c r="B52" s="123" t="s">
        <v>45</v>
      </c>
      <c r="C52" s="124" t="s">
        <v>38</v>
      </c>
      <c r="D52" s="340">
        <f>'[3]Бюдж_янв+февр'!$F$72</f>
        <v>0</v>
      </c>
      <c r="E52" s="129">
        <f>IF(D52=0,0,H52/D52)</f>
        <v>0</v>
      </c>
      <c r="F52" s="256"/>
      <c r="G52" s="130">
        <f>IF(F52=0,0,I52/F52)</f>
        <v>0</v>
      </c>
      <c r="H52" s="341">
        <f>'[3]Бюдж_СРЕДН'!$I$72</f>
        <v>0</v>
      </c>
      <c r="I52" s="259"/>
      <c r="L52" s="262"/>
      <c r="M52" s="262"/>
    </row>
    <row r="53" spans="1:13" s="1" customFormat="1" ht="15.75" customHeight="1">
      <c r="A53" s="444"/>
      <c r="B53" s="123" t="s">
        <v>46</v>
      </c>
      <c r="C53" s="124" t="s">
        <v>38</v>
      </c>
      <c r="D53" s="340">
        <f>'[3]Бюдж_янв+февр'!$F$72</f>
        <v>0</v>
      </c>
      <c r="E53" s="129">
        <f aca="true" t="shared" si="0" ref="E53:E60">IF(D53=0,0,H53/D53)</f>
        <v>0</v>
      </c>
      <c r="F53" s="256"/>
      <c r="G53" s="130">
        <f aca="true" t="shared" si="1" ref="G53:G60">IF(F53=0,0,I53/F53)</f>
        <v>0</v>
      </c>
      <c r="H53" s="341">
        <f>'[3]Бюдж_СРЕДН'!$J$72</f>
        <v>0</v>
      </c>
      <c r="I53" s="259"/>
      <c r="L53" s="268">
        <f>L51-D51</f>
        <v>0</v>
      </c>
      <c r="M53" s="268">
        <f>M51-H52-H53-H54-H55-H56-H57-H58-H59-H60</f>
        <v>0</v>
      </c>
    </row>
    <row r="54" spans="1:14" ht="15.75" customHeight="1">
      <c r="A54" s="444"/>
      <c r="B54" s="123" t="s">
        <v>47</v>
      </c>
      <c r="C54" s="124" t="s">
        <v>38</v>
      </c>
      <c r="D54" s="340">
        <f>'[3]Бюдж_янв+февр'!$F$72</f>
        <v>0</v>
      </c>
      <c r="E54" s="129">
        <f t="shared" si="0"/>
        <v>0</v>
      </c>
      <c r="F54" s="256"/>
      <c r="G54" s="130">
        <f t="shared" si="1"/>
        <v>0</v>
      </c>
      <c r="H54" s="341">
        <f>'[3]Бюдж_СРЕДН'!$K$72</f>
        <v>0</v>
      </c>
      <c r="I54" s="259"/>
      <c r="K54" s="71"/>
      <c r="L54" s="99"/>
      <c r="M54" s="99"/>
      <c r="N54" s="71"/>
    </row>
    <row r="55" spans="1:14" ht="17.25">
      <c r="A55" s="444"/>
      <c r="B55" s="123" t="s">
        <v>48</v>
      </c>
      <c r="C55" s="124" t="s">
        <v>38</v>
      </c>
      <c r="D55" s="340">
        <f>'[3]Бюдж_янв+февр'!$F$72</f>
        <v>0</v>
      </c>
      <c r="E55" s="129">
        <f t="shared" si="0"/>
        <v>0</v>
      </c>
      <c r="F55" s="131"/>
      <c r="G55" s="130">
        <f t="shared" si="1"/>
        <v>0</v>
      </c>
      <c r="H55" s="341">
        <f>'[3]Бюдж_СРЕДН'!$L$72</f>
        <v>0</v>
      </c>
      <c r="I55" s="201"/>
      <c r="K55" s="114"/>
      <c r="L55" s="99"/>
      <c r="M55" s="99"/>
      <c r="N55" s="71"/>
    </row>
    <row r="56" spans="1:14" ht="15.75">
      <c r="A56" s="444"/>
      <c r="B56" s="123" t="s">
        <v>49</v>
      </c>
      <c r="C56" s="124" t="s">
        <v>38</v>
      </c>
      <c r="D56" s="340">
        <f>'[3]Бюдж_янв+февр'!$F$72</f>
        <v>0</v>
      </c>
      <c r="E56" s="129">
        <f t="shared" si="0"/>
        <v>0</v>
      </c>
      <c r="F56" s="131"/>
      <c r="G56" s="130">
        <f t="shared" si="1"/>
        <v>0</v>
      </c>
      <c r="H56" s="341">
        <f>'[3]Бюдж_СРЕДН'!$M$72</f>
        <v>0</v>
      </c>
      <c r="I56" s="201"/>
      <c r="K56" s="99"/>
      <c r="L56" s="99"/>
      <c r="M56" s="99"/>
      <c r="N56" s="71"/>
    </row>
    <row r="57" spans="1:14" ht="15.75">
      <c r="A57" s="444"/>
      <c r="B57" s="123" t="s">
        <v>50</v>
      </c>
      <c r="C57" s="124" t="s">
        <v>38</v>
      </c>
      <c r="D57" s="340">
        <f>'[3]Бюдж_янв+февр'!$F$72</f>
        <v>0</v>
      </c>
      <c r="E57" s="129">
        <f t="shared" si="0"/>
        <v>0</v>
      </c>
      <c r="F57" s="131"/>
      <c r="G57" s="130">
        <f t="shared" si="1"/>
        <v>0</v>
      </c>
      <c r="H57" s="341">
        <f>'[3]Бюдж_СРЕДН'!$N$72</f>
        <v>0</v>
      </c>
      <c r="I57" s="201"/>
      <c r="K57" s="112"/>
      <c r="L57" s="112"/>
      <c r="M57" s="99"/>
      <c r="N57" s="71"/>
    </row>
    <row r="58" spans="1:14" ht="15.75">
      <c r="A58" s="444"/>
      <c r="B58" s="123" t="s">
        <v>51</v>
      </c>
      <c r="C58" s="124" t="s">
        <v>38</v>
      </c>
      <c r="D58" s="340">
        <f>'[3]Бюдж_янв+февр'!$F$72</f>
        <v>0</v>
      </c>
      <c r="E58" s="129">
        <f t="shared" si="0"/>
        <v>0</v>
      </c>
      <c r="F58" s="131"/>
      <c r="G58" s="130">
        <f t="shared" si="1"/>
        <v>0</v>
      </c>
      <c r="H58" s="341">
        <f>'[3]Бюдж_СРЕДН'!$O$72</f>
        <v>0</v>
      </c>
      <c r="I58" s="201"/>
      <c r="K58" s="112"/>
      <c r="L58" s="112"/>
      <c r="M58" s="99"/>
      <c r="N58" s="71"/>
    </row>
    <row r="59" spans="1:14" ht="15.75">
      <c r="A59" s="444"/>
      <c r="B59" s="123" t="s">
        <v>52</v>
      </c>
      <c r="C59" s="124" t="s">
        <v>38</v>
      </c>
      <c r="D59" s="340">
        <f>'[3]Бюдж_янв+февр'!$F$72</f>
        <v>0</v>
      </c>
      <c r="E59" s="129">
        <f t="shared" si="0"/>
        <v>0</v>
      </c>
      <c r="F59" s="131"/>
      <c r="G59" s="130">
        <f t="shared" si="1"/>
        <v>0</v>
      </c>
      <c r="H59" s="341">
        <f>'[3]Бюдж_СРЕДН'!$P$72</f>
        <v>0</v>
      </c>
      <c r="I59" s="201"/>
      <c r="K59" s="112"/>
      <c r="L59" s="112"/>
      <c r="M59" s="99"/>
      <c r="N59" s="71"/>
    </row>
    <row r="60" spans="1:14" ht="15.75">
      <c r="A60" s="444"/>
      <c r="B60" s="123" t="s">
        <v>53</v>
      </c>
      <c r="C60" s="124" t="s">
        <v>38</v>
      </c>
      <c r="D60" s="340">
        <f>'[3]Бюдж_янв+февр'!$F$72</f>
        <v>0</v>
      </c>
      <c r="E60" s="129">
        <f t="shared" si="0"/>
        <v>0</v>
      </c>
      <c r="F60" s="131"/>
      <c r="G60" s="130">
        <f t="shared" si="1"/>
        <v>0</v>
      </c>
      <c r="H60" s="341">
        <f>'[3]Бюдж_СРЕДН'!$Q$72</f>
        <v>0</v>
      </c>
      <c r="I60" s="201"/>
      <c r="K60" s="112"/>
      <c r="L60" s="112"/>
      <c r="M60" s="99"/>
      <c r="N60" s="71"/>
    </row>
    <row r="61" spans="1:14" ht="15">
      <c r="A61" s="444"/>
      <c r="B61" s="150" t="s">
        <v>181</v>
      </c>
      <c r="C61" s="151" t="s">
        <v>38</v>
      </c>
      <c r="D61" s="113">
        <f>D65*E65+D66*E66+D67*E67+D68*E68+D69*E69+D70*E70+D71*E71+D72*E72+D73*E73</f>
        <v>0</v>
      </c>
      <c r="E61" s="113">
        <f>F65*G65+F66*G66+F67*G67+F68*G68+F69*G69+F70*G70+F71*G71+F72*G72+F73*G73</f>
        <v>0</v>
      </c>
      <c r="F61" s="133"/>
      <c r="G61" s="71"/>
      <c r="K61" s="71"/>
      <c r="L61" s="71"/>
      <c r="M61" s="71"/>
      <c r="N61" s="71"/>
    </row>
    <row r="62" spans="1:14" ht="15.75" customHeight="1">
      <c r="A62" s="444"/>
      <c r="B62" s="123"/>
      <c r="C62" s="124"/>
      <c r="D62" s="440" t="s">
        <v>31</v>
      </c>
      <c r="E62" s="440"/>
      <c r="F62" s="440" t="s">
        <v>42</v>
      </c>
      <c r="G62" s="440"/>
      <c r="H62" s="441" t="s">
        <v>183</v>
      </c>
      <c r="I62" s="441"/>
      <c r="K62" s="71"/>
      <c r="L62" s="71"/>
      <c r="M62" s="71"/>
      <c r="N62" s="71"/>
    </row>
    <row r="63" spans="1:9" ht="31.5" customHeight="1">
      <c r="A63" s="444"/>
      <c r="B63" s="123"/>
      <c r="C63" s="124"/>
      <c r="D63" s="135" t="s">
        <v>58</v>
      </c>
      <c r="E63" s="135" t="s">
        <v>59</v>
      </c>
      <c r="F63" s="135" t="s">
        <v>58</v>
      </c>
      <c r="G63" s="135" t="s">
        <v>59</v>
      </c>
      <c r="H63" s="441"/>
      <c r="I63" s="441"/>
    </row>
    <row r="64" spans="1:13" ht="15.75">
      <c r="A64" s="444"/>
      <c r="B64" s="126"/>
      <c r="C64" s="124" t="s">
        <v>38</v>
      </c>
      <c r="D64" s="127">
        <f>SUM(D65:D73)/9</f>
        <v>0</v>
      </c>
      <c r="E64" s="128">
        <f>SUM(E65:E73)</f>
        <v>0</v>
      </c>
      <c r="F64" s="128">
        <f>SUM(F65:F73)/3</f>
        <v>0</v>
      </c>
      <c r="G64" s="128">
        <f>SUM(G65:G73)</f>
        <v>0</v>
      </c>
      <c r="H64" s="204" t="s">
        <v>31</v>
      </c>
      <c r="I64" s="204" t="s">
        <v>42</v>
      </c>
      <c r="L64" s="261">
        <f>'[3]ПФДО_СРЕДН'!$F$72</f>
        <v>0</v>
      </c>
      <c r="M64" s="261">
        <f>'[3]ПФДО_СРЕДН'!$H$72</f>
        <v>0</v>
      </c>
    </row>
    <row r="65" spans="1:13" ht="18.75">
      <c r="A65" s="444"/>
      <c r="B65" s="123" t="s">
        <v>45</v>
      </c>
      <c r="C65" s="124" t="s">
        <v>38</v>
      </c>
      <c r="D65" s="340">
        <f>'[3]ПФДО_янв+февр'!$F$72</f>
        <v>0</v>
      </c>
      <c r="E65" s="129">
        <f>IF(D65=0,0,H65/D65)</f>
        <v>0</v>
      </c>
      <c r="F65" s="256"/>
      <c r="G65" s="130">
        <f>IF(F65=0,0,I65/F65)</f>
        <v>0</v>
      </c>
      <c r="H65" s="340">
        <f>'[3]ПФДО_СРЕДН'!$I$72</f>
        <v>0</v>
      </c>
      <c r="I65" s="258"/>
      <c r="L65" s="262"/>
      <c r="M65" s="262"/>
    </row>
    <row r="66" spans="1:13" ht="18.75">
      <c r="A66" s="444"/>
      <c r="B66" s="123" t="s">
        <v>46</v>
      </c>
      <c r="C66" s="124" t="s">
        <v>38</v>
      </c>
      <c r="D66" s="340">
        <f>'[3]ПФДО_янв+февр'!$F$72</f>
        <v>0</v>
      </c>
      <c r="E66" s="129">
        <f aca="true" t="shared" si="2" ref="E66:E73">IF(D66=0,0,H66/D66)</f>
        <v>0</v>
      </c>
      <c r="F66" s="256"/>
      <c r="G66" s="130">
        <f aca="true" t="shared" si="3" ref="G66:G73">IF(F66=0,0,I66/F66)</f>
        <v>0</v>
      </c>
      <c r="H66" s="340">
        <f>'[3]ПФДО_СРЕДН'!$J$72</f>
        <v>0</v>
      </c>
      <c r="I66" s="259"/>
      <c r="L66" s="268">
        <f>L64-D64</f>
        <v>0</v>
      </c>
      <c r="M66" s="268">
        <f>M64-H65-H66-H67-H68-H69-H70-H71-H72-H73</f>
        <v>0</v>
      </c>
    </row>
    <row r="67" spans="1:9" ht="15">
      <c r="A67" s="444"/>
      <c r="B67" s="123" t="s">
        <v>47</v>
      </c>
      <c r="C67" s="124" t="s">
        <v>38</v>
      </c>
      <c r="D67" s="340">
        <f>'[3]ПФДО_март-май'!$F$72</f>
        <v>0</v>
      </c>
      <c r="E67" s="129">
        <f t="shared" si="2"/>
        <v>0</v>
      </c>
      <c r="F67" s="256"/>
      <c r="G67" s="130">
        <f t="shared" si="3"/>
        <v>0</v>
      </c>
      <c r="H67" s="340">
        <f>'[3]ПФДО_СРЕДН'!$K$72</f>
        <v>0</v>
      </c>
      <c r="I67" s="259"/>
    </row>
    <row r="68" spans="1:9" ht="15">
      <c r="A68" s="444"/>
      <c r="B68" s="123" t="s">
        <v>48</v>
      </c>
      <c r="C68" s="124" t="s">
        <v>38</v>
      </c>
      <c r="D68" s="340">
        <f>'[3]ПФДО_март-май'!$F$72</f>
        <v>0</v>
      </c>
      <c r="E68" s="129">
        <f t="shared" si="2"/>
        <v>0</v>
      </c>
      <c r="F68" s="131"/>
      <c r="G68" s="130">
        <f t="shared" si="3"/>
        <v>0</v>
      </c>
      <c r="H68" s="340">
        <f>'[3]ПФДО_СРЕДН'!$L$72</f>
        <v>0</v>
      </c>
      <c r="I68" s="201"/>
    </row>
    <row r="69" spans="1:9" ht="15">
      <c r="A69" s="444"/>
      <c r="B69" s="123" t="s">
        <v>49</v>
      </c>
      <c r="C69" s="124" t="s">
        <v>38</v>
      </c>
      <c r="D69" s="340">
        <f>'[3]ПФДО_март-май'!$F$72</f>
        <v>0</v>
      </c>
      <c r="E69" s="129">
        <f t="shared" si="2"/>
        <v>0</v>
      </c>
      <c r="F69" s="131"/>
      <c r="G69" s="130">
        <f t="shared" si="3"/>
        <v>0</v>
      </c>
      <c r="H69" s="340">
        <f>'[3]ПФДО_СРЕДН'!$M$72</f>
        <v>0</v>
      </c>
      <c r="I69" s="201"/>
    </row>
    <row r="70" spans="1:9" ht="15">
      <c r="A70" s="444"/>
      <c r="B70" s="123" t="s">
        <v>50</v>
      </c>
      <c r="C70" s="124" t="s">
        <v>38</v>
      </c>
      <c r="D70" s="340">
        <f>'[3]ПФДО_март-май'!$F$72</f>
        <v>0</v>
      </c>
      <c r="E70" s="129">
        <f t="shared" si="2"/>
        <v>0</v>
      </c>
      <c r="F70" s="131"/>
      <c r="G70" s="130">
        <f t="shared" si="3"/>
        <v>0</v>
      </c>
      <c r="H70" s="340">
        <f>'[3]ПФДО_СРЕДН'!$N$72</f>
        <v>0</v>
      </c>
      <c r="I70" s="201"/>
    </row>
    <row r="71" spans="1:9" ht="15">
      <c r="A71" s="444"/>
      <c r="B71" s="123" t="s">
        <v>51</v>
      </c>
      <c r="C71" s="124" t="s">
        <v>38</v>
      </c>
      <c r="D71" s="340">
        <f>'[3]ПФДО_март-май'!$F$72</f>
        <v>0</v>
      </c>
      <c r="E71" s="129">
        <f>IF(D71=0,0,H71/D71)</f>
        <v>0</v>
      </c>
      <c r="F71" s="203"/>
      <c r="G71" s="130">
        <f t="shared" si="3"/>
        <v>0</v>
      </c>
      <c r="H71" s="340">
        <f>'[3]ПФДО_СРЕДН'!$O$72</f>
        <v>0</v>
      </c>
      <c r="I71" s="201"/>
    </row>
    <row r="72" spans="1:9" ht="15">
      <c r="A72" s="444"/>
      <c r="B72" s="123" t="s">
        <v>52</v>
      </c>
      <c r="C72" s="124" t="s">
        <v>38</v>
      </c>
      <c r="D72" s="340">
        <f>'[3]ПФДО_март-май'!$F$72</f>
        <v>0</v>
      </c>
      <c r="E72" s="129">
        <f t="shared" si="2"/>
        <v>0</v>
      </c>
      <c r="F72" s="203"/>
      <c r="G72" s="130">
        <f t="shared" si="3"/>
        <v>0</v>
      </c>
      <c r="H72" s="340">
        <f>'[3]ПФДО_СРЕДН'!$P$72</f>
        <v>0</v>
      </c>
      <c r="I72" s="201"/>
    </row>
    <row r="73" spans="1:9" ht="15">
      <c r="A73" s="444"/>
      <c r="B73" s="123" t="s">
        <v>53</v>
      </c>
      <c r="C73" s="124" t="s">
        <v>38</v>
      </c>
      <c r="D73" s="340">
        <f>'[3]ПФДО_март-май'!$F$72</f>
        <v>0</v>
      </c>
      <c r="E73" s="129">
        <f t="shared" si="2"/>
        <v>0</v>
      </c>
      <c r="F73" s="203"/>
      <c r="G73" s="130">
        <f t="shared" si="3"/>
        <v>0</v>
      </c>
      <c r="H73" s="340">
        <f>'[3]ПФДО_СРЕДН'!$Q$72</f>
        <v>0</v>
      </c>
      <c r="I73" s="201"/>
    </row>
    <row r="76" ht="15">
      <c r="F76" s="209"/>
    </row>
  </sheetData>
  <sheetProtection selectLockedCells="1" selectUnlockedCells="1"/>
  <mergeCells count="35">
    <mergeCell ref="L49:M49"/>
    <mergeCell ref="D62:E62"/>
    <mergeCell ref="F62:G62"/>
    <mergeCell ref="H62:I63"/>
    <mergeCell ref="A21:B21"/>
    <mergeCell ref="A23:A24"/>
    <mergeCell ref="B23:E23"/>
    <mergeCell ref="A26:A73"/>
    <mergeCell ref="D34:E34"/>
    <mergeCell ref="F34:G34"/>
    <mergeCell ref="D49:E49"/>
    <mergeCell ref="F49:G49"/>
    <mergeCell ref="A13:A15"/>
    <mergeCell ref="B13:I13"/>
    <mergeCell ref="B14:F14"/>
    <mergeCell ref="G14:I14"/>
    <mergeCell ref="H49:I50"/>
    <mergeCell ref="J14:J15"/>
    <mergeCell ref="A17:A19"/>
    <mergeCell ref="G17:G19"/>
    <mergeCell ref="H17:H19"/>
    <mergeCell ref="I17:I19"/>
    <mergeCell ref="J17:J19"/>
    <mergeCell ref="A7:J7"/>
    <mergeCell ref="A8:J8"/>
    <mergeCell ref="A9:J9"/>
    <mergeCell ref="A10:J10"/>
    <mergeCell ref="A11:J11"/>
    <mergeCell ref="A12:J12"/>
    <mergeCell ref="A1:J1"/>
    <mergeCell ref="A2:J2"/>
    <mergeCell ref="A3:J3"/>
    <mergeCell ref="A4:J4"/>
    <mergeCell ref="A5:J5"/>
    <mergeCell ref="A6:J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47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76"/>
  <sheetViews>
    <sheetView view="pageBreakPreview" zoomScale="70" zoomScaleNormal="80" zoomScaleSheetLayoutView="70" zoomScalePageLayoutView="0" workbookViewId="0" topLeftCell="A43">
      <selection activeCell="J20" sqref="J20"/>
    </sheetView>
  </sheetViews>
  <sheetFormatPr defaultColWidth="8.57421875" defaultRowHeight="15"/>
  <cols>
    <col min="1" max="1" width="8.57421875" style="350" customWidth="1"/>
    <col min="2" max="2" width="72.7109375" style="350" customWidth="1"/>
    <col min="3" max="3" width="10.7109375" style="350" customWidth="1"/>
    <col min="4" max="4" width="12.140625" style="350" customWidth="1"/>
    <col min="5" max="5" width="11.7109375" style="350" customWidth="1"/>
    <col min="6" max="6" width="11.8515625" style="350" customWidth="1"/>
    <col min="7" max="7" width="12.57421875" style="350" customWidth="1"/>
    <col min="8" max="11" width="10.140625" style="350" customWidth="1"/>
    <col min="12" max="12" width="17.28125" style="0" customWidth="1"/>
    <col min="13" max="13" width="13.7109375" style="0" customWidth="1"/>
    <col min="14" max="14" width="8.57421875" style="0" customWidth="1"/>
    <col min="15" max="15" width="14.7109375" style="0" customWidth="1"/>
    <col min="16" max="16" width="13.28125" style="0" customWidth="1"/>
    <col min="17" max="17" width="12.28125" style="0" customWidth="1"/>
  </cols>
  <sheetData>
    <row r="1" spans="1:11" s="1" customFormat="1" ht="18.75">
      <c r="A1" s="445" t="s">
        <v>0</v>
      </c>
      <c r="B1" s="445"/>
      <c r="C1" s="445"/>
      <c r="D1" s="445"/>
      <c r="E1" s="445"/>
      <c r="F1" s="445"/>
      <c r="G1" s="445"/>
      <c r="H1" s="445"/>
      <c r="I1" s="445"/>
      <c r="J1" s="445"/>
      <c r="K1" s="105"/>
    </row>
    <row r="2" spans="1:11" s="1" customFormat="1" ht="18.75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105"/>
    </row>
    <row r="3" spans="1:11" s="1" customFormat="1" ht="18.75">
      <c r="A3" s="445" t="s">
        <v>2</v>
      </c>
      <c r="B3" s="445"/>
      <c r="C3" s="445"/>
      <c r="D3" s="445"/>
      <c r="E3" s="445"/>
      <c r="F3" s="445"/>
      <c r="G3" s="445"/>
      <c r="H3" s="445"/>
      <c r="I3" s="445"/>
      <c r="J3" s="445"/>
      <c r="K3" s="105"/>
    </row>
    <row r="4" spans="1:11" ht="15.75">
      <c r="A4" s="446" t="s">
        <v>3</v>
      </c>
      <c r="B4" s="446"/>
      <c r="C4" s="446"/>
      <c r="D4" s="446"/>
      <c r="E4" s="446"/>
      <c r="F4" s="446"/>
      <c r="G4" s="446"/>
      <c r="H4" s="446"/>
      <c r="I4" s="446"/>
      <c r="J4" s="446"/>
      <c r="K4" s="364"/>
    </row>
    <row r="5" spans="1:11" ht="15.75">
      <c r="A5" s="445" t="s">
        <v>4</v>
      </c>
      <c r="B5" s="445"/>
      <c r="C5" s="445"/>
      <c r="D5" s="445"/>
      <c r="E5" s="445"/>
      <c r="F5" s="445"/>
      <c r="G5" s="445"/>
      <c r="H5" s="445"/>
      <c r="I5" s="445"/>
      <c r="J5" s="445"/>
      <c r="K5" s="105"/>
    </row>
    <row r="6" spans="1:11" s="1" customFormat="1" ht="18.75">
      <c r="A6" s="445" t="s">
        <v>236</v>
      </c>
      <c r="B6" s="445"/>
      <c r="C6" s="445"/>
      <c r="D6" s="445"/>
      <c r="E6" s="445"/>
      <c r="F6" s="445"/>
      <c r="G6" s="445"/>
      <c r="H6" s="445"/>
      <c r="I6" s="445"/>
      <c r="J6" s="445"/>
      <c r="K6" s="105"/>
    </row>
    <row r="7" spans="1:11" ht="18.75" customHeight="1">
      <c r="A7" s="448" t="s">
        <v>257</v>
      </c>
      <c r="B7" s="448"/>
      <c r="C7" s="448"/>
      <c r="D7" s="448"/>
      <c r="E7" s="448"/>
      <c r="F7" s="448"/>
      <c r="G7" s="448"/>
      <c r="H7" s="448"/>
      <c r="I7" s="448"/>
      <c r="J7" s="448"/>
      <c r="K7" s="365"/>
    </row>
    <row r="8" spans="1:11" s="2" customFormat="1" ht="15.75" customHeight="1">
      <c r="A8" s="449" t="s">
        <v>5</v>
      </c>
      <c r="B8" s="449"/>
      <c r="C8" s="449"/>
      <c r="D8" s="449"/>
      <c r="E8" s="449"/>
      <c r="F8" s="449"/>
      <c r="G8" s="449"/>
      <c r="H8" s="449"/>
      <c r="I8" s="449"/>
      <c r="J8" s="449"/>
      <c r="K8" s="101"/>
    </row>
    <row r="9" spans="1:11" ht="15.75">
      <c r="A9" s="450" t="s">
        <v>6</v>
      </c>
      <c r="B9" s="450"/>
      <c r="C9" s="450"/>
      <c r="D9" s="450"/>
      <c r="E9" s="450"/>
      <c r="F9" s="450"/>
      <c r="G9" s="450"/>
      <c r="H9" s="450"/>
      <c r="I9" s="450"/>
      <c r="J9" s="450"/>
      <c r="K9" s="366"/>
    </row>
    <row r="10" spans="1:11" ht="15.75">
      <c r="A10" s="450" t="s">
        <v>7</v>
      </c>
      <c r="B10" s="450"/>
      <c r="C10" s="450"/>
      <c r="D10" s="450"/>
      <c r="E10" s="450"/>
      <c r="F10" s="450"/>
      <c r="G10" s="450"/>
      <c r="H10" s="450"/>
      <c r="I10" s="450"/>
      <c r="J10" s="450"/>
      <c r="K10" s="366"/>
    </row>
    <row r="11" spans="1:11" ht="15.75">
      <c r="A11" s="450" t="s">
        <v>7</v>
      </c>
      <c r="B11" s="450"/>
      <c r="C11" s="450"/>
      <c r="D11" s="450"/>
      <c r="E11" s="450"/>
      <c r="F11" s="450"/>
      <c r="G11" s="450"/>
      <c r="H11" s="450"/>
      <c r="I11" s="450"/>
      <c r="J11" s="450"/>
      <c r="K11" s="366"/>
    </row>
    <row r="12" spans="1:11" ht="15.75">
      <c r="A12" s="450" t="s">
        <v>250</v>
      </c>
      <c r="B12" s="450"/>
      <c r="C12" s="450"/>
      <c r="D12" s="450"/>
      <c r="E12" s="450"/>
      <c r="F12" s="450"/>
      <c r="G12" s="450"/>
      <c r="H12" s="450"/>
      <c r="I12" s="450"/>
      <c r="J12" s="450"/>
      <c r="K12" s="366"/>
    </row>
    <row r="13" spans="1:11" s="5" customFormat="1" ht="15.75" customHeight="1">
      <c r="A13" s="447" t="s">
        <v>9</v>
      </c>
      <c r="B13" s="447" t="s">
        <v>10</v>
      </c>
      <c r="C13" s="447"/>
      <c r="D13" s="447"/>
      <c r="E13" s="447"/>
      <c r="F13" s="447"/>
      <c r="G13" s="447"/>
      <c r="H13" s="447"/>
      <c r="I13" s="447"/>
      <c r="J13" s="4" t="s">
        <v>11</v>
      </c>
      <c r="K13" s="106"/>
    </row>
    <row r="14" spans="1:11" ht="15.75" customHeight="1">
      <c r="A14" s="447"/>
      <c r="B14" s="447" t="s">
        <v>12</v>
      </c>
      <c r="C14" s="447"/>
      <c r="D14" s="447"/>
      <c r="E14" s="447"/>
      <c r="F14" s="447"/>
      <c r="G14" s="447" t="s">
        <v>13</v>
      </c>
      <c r="H14" s="447"/>
      <c r="I14" s="447"/>
      <c r="J14" s="454" t="s">
        <v>14</v>
      </c>
      <c r="K14" s="107"/>
    </row>
    <row r="15" spans="1:11" ht="63" customHeight="1">
      <c r="A15" s="447"/>
      <c r="B15" s="3" t="s">
        <v>15</v>
      </c>
      <c r="C15" s="3" t="s">
        <v>16</v>
      </c>
      <c r="D15" s="3" t="s">
        <v>17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454"/>
      <c r="K15" s="107"/>
    </row>
    <row r="16" spans="1:11" ht="15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107"/>
    </row>
    <row r="17" spans="1:12" ht="48.75" customHeight="1">
      <c r="A17" s="466" t="s">
        <v>6</v>
      </c>
      <c r="B17" s="7" t="s">
        <v>23</v>
      </c>
      <c r="C17" s="329">
        <f>'[3]ЦТиР 1'!$FV$33</f>
        <v>100</v>
      </c>
      <c r="D17" s="9">
        <f>E27</f>
        <v>93.04</v>
      </c>
      <c r="E17" s="9">
        <f>IF(D17/C17*100&gt;100,100,D17/C17*100)</f>
        <v>93.04</v>
      </c>
      <c r="F17" s="10" t="s">
        <v>24</v>
      </c>
      <c r="G17" s="458"/>
      <c r="H17" s="458"/>
      <c r="I17" s="459"/>
      <c r="J17" s="460"/>
      <c r="K17" s="108"/>
      <c r="L17" s="11"/>
    </row>
    <row r="18" spans="1:11" ht="49.5" customHeight="1">
      <c r="A18" s="466"/>
      <c r="B18" s="7" t="s">
        <v>25</v>
      </c>
      <c r="C18" s="330">
        <f>'[3]ЦТиР 1'!$FV$35</f>
        <v>91.30434782608695</v>
      </c>
      <c r="D18" s="13">
        <f>E30</f>
        <v>94.74</v>
      </c>
      <c r="E18" s="9">
        <f>IF(D18/C18*100&gt;100,100,D18/C18*100)</f>
        <v>100</v>
      </c>
      <c r="F18" s="14"/>
      <c r="G18" s="458"/>
      <c r="H18" s="458"/>
      <c r="I18" s="459"/>
      <c r="J18" s="460"/>
      <c r="K18" s="108"/>
    </row>
    <row r="19" spans="1:11" ht="65.25" customHeight="1">
      <c r="A19" s="466"/>
      <c r="B19" s="7" t="s">
        <v>26</v>
      </c>
      <c r="C19" s="331">
        <f>'[3]ЦТиР 1'!$FV$34</f>
        <v>5</v>
      </c>
      <c r="D19" s="15">
        <f>E33</f>
        <v>0</v>
      </c>
      <c r="E19" s="9">
        <f>IF(AND(C19=0,D19=0),"-",IF(D19/C19*100&gt;100,100,D19/C19*100))</f>
        <v>0</v>
      </c>
      <c r="F19" s="16" t="s">
        <v>27</v>
      </c>
      <c r="G19" s="458"/>
      <c r="H19" s="458"/>
      <c r="I19" s="459"/>
      <c r="J19" s="460"/>
      <c r="K19" s="108"/>
    </row>
    <row r="20" spans="1:11" ht="15.75">
      <c r="A20" s="6"/>
      <c r="B20" s="17" t="s">
        <v>28</v>
      </c>
      <c r="C20" s="18" t="s">
        <v>24</v>
      </c>
      <c r="D20" s="19" t="s">
        <v>24</v>
      </c>
      <c r="E20" s="18" t="s">
        <v>24</v>
      </c>
      <c r="F20" s="20">
        <f>(SUM(E17:E19))/3</f>
        <v>64.34666666666668</v>
      </c>
      <c r="G20" s="21">
        <f>D47</f>
        <v>207394</v>
      </c>
      <c r="H20" s="21">
        <f>E47</f>
        <v>126046</v>
      </c>
      <c r="I20" s="9">
        <f>IF(H20/G20*100&gt;100,100,H20/G20*100)</f>
        <v>60.776107312651284</v>
      </c>
      <c r="J20" s="22">
        <f>(F20+I20)/2</f>
        <v>62.561386989658985</v>
      </c>
      <c r="K20" s="109"/>
    </row>
    <row r="21" spans="1:11" s="1" customFormat="1" ht="18.75" customHeight="1">
      <c r="A21" s="451"/>
      <c r="B21" s="451"/>
      <c r="C21" s="367"/>
      <c r="D21" s="350"/>
      <c r="E21" s="368"/>
      <c r="F21" s="368"/>
      <c r="G21" s="368"/>
      <c r="H21" s="350"/>
      <c r="I21" s="369"/>
      <c r="J21" s="350"/>
      <c r="K21" s="350"/>
    </row>
    <row r="22" spans="1:9" ht="15.75">
      <c r="A22" s="370"/>
      <c r="B22" s="371" t="s">
        <v>29</v>
      </c>
      <c r="C22" s="367"/>
      <c r="E22" s="368"/>
      <c r="F22" s="368"/>
      <c r="G22" s="368"/>
      <c r="I22" s="369"/>
    </row>
    <row r="23" spans="1:11" s="5" customFormat="1" ht="15.75" customHeight="1">
      <c r="A23" s="452" t="s">
        <v>9</v>
      </c>
      <c r="B23" s="469" t="s">
        <v>10</v>
      </c>
      <c r="C23" s="470"/>
      <c r="D23" s="470"/>
      <c r="E23" s="470"/>
      <c r="F23" s="350"/>
      <c r="G23" s="350"/>
      <c r="H23" s="350"/>
      <c r="I23" s="350"/>
      <c r="J23" s="350"/>
      <c r="K23" s="350"/>
    </row>
    <row r="24" spans="1:5" ht="47.25">
      <c r="A24" s="452"/>
      <c r="B24" s="28" t="s">
        <v>15</v>
      </c>
      <c r="C24" s="51" t="s">
        <v>30</v>
      </c>
      <c r="D24" s="51" t="s">
        <v>31</v>
      </c>
      <c r="E24" s="51" t="s">
        <v>32</v>
      </c>
    </row>
    <row r="25" spans="1:5" ht="15.75">
      <c r="A25" s="30">
        <v>1</v>
      </c>
      <c r="B25" s="30">
        <v>2</v>
      </c>
      <c r="C25" s="372">
        <v>4</v>
      </c>
      <c r="D25" s="372">
        <v>5</v>
      </c>
      <c r="E25" s="372">
        <v>6</v>
      </c>
    </row>
    <row r="26" spans="1:6" ht="20.25" customHeight="1">
      <c r="A26" s="443" t="s">
        <v>6</v>
      </c>
      <c r="B26" s="373" t="s">
        <v>33</v>
      </c>
      <c r="C26" s="373"/>
      <c r="D26" s="374" t="s">
        <v>34</v>
      </c>
      <c r="E26" s="374" t="s">
        <v>35</v>
      </c>
      <c r="F26" s="351"/>
    </row>
    <row r="27" spans="1:6" ht="47.25">
      <c r="A27" s="444"/>
      <c r="B27" s="34" t="s">
        <v>23</v>
      </c>
      <c r="C27" s="375" t="s">
        <v>36</v>
      </c>
      <c r="D27" s="408">
        <f>D28/D29*100</f>
        <v>100</v>
      </c>
      <c r="E27" s="409">
        <f>IF(E29=0,0,IF(E28&gt;E29,100,ROUND((E28/E29*100),2)))</f>
        <v>93.04</v>
      </c>
      <c r="F27" s="352">
        <f>C17-D27</f>
        <v>0</v>
      </c>
    </row>
    <row r="28" spans="1:6" ht="15.75">
      <c r="A28" s="444"/>
      <c r="B28" s="7" t="s">
        <v>37</v>
      </c>
      <c r="C28" s="378" t="s">
        <v>38</v>
      </c>
      <c r="D28" s="9">
        <f>D29*C17%</f>
        <v>1318.7777777777778</v>
      </c>
      <c r="E28" s="9">
        <f>F51+F64</f>
        <v>1227</v>
      </c>
      <c r="F28" s="351"/>
    </row>
    <row r="29" spans="1:6" ht="20.25" customHeight="1">
      <c r="A29" s="444"/>
      <c r="B29" s="7" t="s">
        <v>39</v>
      </c>
      <c r="C29" s="378" t="s">
        <v>38</v>
      </c>
      <c r="D29" s="9">
        <f>D51+D64</f>
        <v>1318.7777777777778</v>
      </c>
      <c r="E29" s="9">
        <f>D51+D64</f>
        <v>1318.7777777777778</v>
      </c>
      <c r="F29" s="351"/>
    </row>
    <row r="30" spans="1:6" ht="47.25">
      <c r="A30" s="444"/>
      <c r="B30" s="34" t="s">
        <v>25</v>
      </c>
      <c r="C30" s="375" t="s">
        <v>36</v>
      </c>
      <c r="D30" s="408">
        <f>D32/D31*100</f>
        <v>91.30434782608695</v>
      </c>
      <c r="E30" s="409">
        <f>IF(E32=0,0,IF(E32&gt;E31,100,ROUND((E32/E31*100),2)))</f>
        <v>94.74</v>
      </c>
      <c r="F30" s="352">
        <f>C18-D30</f>
        <v>0</v>
      </c>
    </row>
    <row r="31" spans="1:6" ht="15.75">
      <c r="A31" s="444"/>
      <c r="B31" s="7" t="s">
        <v>40</v>
      </c>
      <c r="C31" s="378" t="s">
        <v>38</v>
      </c>
      <c r="D31" s="336">
        <f>'[3]% кадров с высшим образов.'!G40</f>
        <v>23</v>
      </c>
      <c r="E31" s="347">
        <v>19</v>
      </c>
      <c r="F31" s="351"/>
    </row>
    <row r="32" spans="1:6" ht="19.5" customHeight="1">
      <c r="A32" s="444"/>
      <c r="B32" s="7" t="s">
        <v>41</v>
      </c>
      <c r="C32" s="378" t="s">
        <v>38</v>
      </c>
      <c r="D32" s="336">
        <f>'[3]% кадров с высшим образов.'!G41</f>
        <v>21</v>
      </c>
      <c r="E32" s="347">
        <v>18</v>
      </c>
      <c r="F32" s="351"/>
    </row>
    <row r="33" spans="1:6" ht="63">
      <c r="A33" s="444"/>
      <c r="B33" s="34" t="s">
        <v>26</v>
      </c>
      <c r="C33" s="375" t="s">
        <v>36</v>
      </c>
      <c r="D33" s="408">
        <f>IF(D36&gt;0,ROUND(E36/D36*100,1),0)</f>
        <v>5</v>
      </c>
      <c r="E33" s="410">
        <f>IF(F36&gt;0,ROUND(G36/F36*100,1),0)</f>
        <v>0</v>
      </c>
      <c r="F33" s="352">
        <f>C19-D33</f>
        <v>0</v>
      </c>
    </row>
    <row r="34" spans="1:11" ht="19.5" customHeight="1">
      <c r="A34" s="444"/>
      <c r="B34" s="39"/>
      <c r="C34" s="378"/>
      <c r="D34" s="453" t="s">
        <v>31</v>
      </c>
      <c r="E34" s="453"/>
      <c r="F34" s="453" t="s">
        <v>42</v>
      </c>
      <c r="G34" s="453"/>
      <c r="H34" s="353"/>
      <c r="I34" s="353"/>
      <c r="J34" s="353"/>
      <c r="K34" s="353"/>
    </row>
    <row r="35" spans="1:11" ht="66.75" customHeight="1">
      <c r="A35" s="444"/>
      <c r="B35" s="39"/>
      <c r="C35" s="378"/>
      <c r="D35" s="9" t="s">
        <v>43</v>
      </c>
      <c r="E35" s="9" t="s">
        <v>44</v>
      </c>
      <c r="F35" s="9" t="s">
        <v>43</v>
      </c>
      <c r="G35" s="9" t="s">
        <v>44</v>
      </c>
      <c r="H35" s="353"/>
      <c r="I35" s="353"/>
      <c r="J35" s="353"/>
      <c r="K35" s="353"/>
    </row>
    <row r="36" spans="1:11" ht="15.75">
      <c r="A36" s="444"/>
      <c r="B36" s="39"/>
      <c r="C36" s="378" t="s">
        <v>38</v>
      </c>
      <c r="D36" s="97">
        <f>SUM(D37:D45)</f>
        <v>80</v>
      </c>
      <c r="E36" s="97">
        <f>SUM(E37:E45)</f>
        <v>4</v>
      </c>
      <c r="F36" s="97">
        <f>SUM(F37:F45)</f>
        <v>108</v>
      </c>
      <c r="G36" s="97">
        <f>SUM(G37:G45)</f>
        <v>0</v>
      </c>
      <c r="H36" s="353"/>
      <c r="I36" s="354"/>
      <c r="J36" s="353"/>
      <c r="K36" s="353"/>
    </row>
    <row r="37" spans="1:11" s="1" customFormat="1" ht="18.75">
      <c r="A37" s="444"/>
      <c r="B37" s="381" t="s">
        <v>45</v>
      </c>
      <c r="C37" s="378" t="s">
        <v>38</v>
      </c>
      <c r="D37" s="382">
        <f>'[3]ДО_Победители'!R117</f>
        <v>9</v>
      </c>
      <c r="E37" s="382">
        <f>'[3]ДО_Победители'!S117</f>
        <v>0</v>
      </c>
      <c r="F37" s="383">
        <v>0</v>
      </c>
      <c r="G37" s="383">
        <v>0</v>
      </c>
      <c r="H37" s="353"/>
      <c r="I37" s="353"/>
      <c r="J37" s="353"/>
      <c r="K37" s="353"/>
    </row>
    <row r="38" spans="1:11" s="1" customFormat="1" ht="18.75">
      <c r="A38" s="444"/>
      <c r="B38" s="381" t="s">
        <v>46</v>
      </c>
      <c r="C38" s="378" t="s">
        <v>38</v>
      </c>
      <c r="D38" s="382">
        <f>'[3]ДО_Победители'!R118</f>
        <v>9</v>
      </c>
      <c r="E38" s="382">
        <f>'[3]ДО_Победители'!S118</f>
        <v>0</v>
      </c>
      <c r="F38" s="383">
        <v>0</v>
      </c>
      <c r="G38" s="383">
        <v>0</v>
      </c>
      <c r="H38" s="353"/>
      <c r="I38" s="353"/>
      <c r="J38" s="353"/>
      <c r="K38" s="353"/>
    </row>
    <row r="39" spans="1:11" ht="15" customHeight="1">
      <c r="A39" s="444"/>
      <c r="B39" s="384" t="s">
        <v>47</v>
      </c>
      <c r="C39" s="385" t="s">
        <v>38</v>
      </c>
      <c r="D39" s="382">
        <f>'[3]ДО_Победители'!R119</f>
        <v>9</v>
      </c>
      <c r="E39" s="382">
        <f>'[3]ДО_Победители'!S119</f>
        <v>0</v>
      </c>
      <c r="F39" s="387">
        <v>0</v>
      </c>
      <c r="G39" s="387">
        <v>0</v>
      </c>
      <c r="H39" s="353"/>
      <c r="I39" s="353"/>
      <c r="J39" s="353"/>
      <c r="K39" s="353"/>
    </row>
    <row r="40" spans="1:11" ht="15" customHeight="1">
      <c r="A40" s="444"/>
      <c r="B40" s="388" t="s">
        <v>48</v>
      </c>
      <c r="C40" s="389" t="s">
        <v>38</v>
      </c>
      <c r="D40" s="382">
        <f>'[3]ДО_Победители'!R120</f>
        <v>9</v>
      </c>
      <c r="E40" s="382">
        <f>'[3]ДО_Победители'!S120</f>
        <v>0</v>
      </c>
      <c r="F40" s="403">
        <v>0</v>
      </c>
      <c r="G40" s="403">
        <v>0</v>
      </c>
      <c r="H40" s="353"/>
      <c r="I40" s="353"/>
      <c r="J40" s="353"/>
      <c r="K40" s="353"/>
    </row>
    <row r="41" spans="1:11" ht="15" customHeight="1">
      <c r="A41" s="444"/>
      <c r="B41" s="388" t="s">
        <v>260</v>
      </c>
      <c r="C41" s="389" t="s">
        <v>38</v>
      </c>
      <c r="D41" s="386">
        <f>'[3]ДО_Победители'!R121</f>
        <v>8</v>
      </c>
      <c r="E41" s="386">
        <f>'[3]ДО_Победители'!S121</f>
        <v>2</v>
      </c>
      <c r="F41" s="411">
        <v>72</v>
      </c>
      <c r="G41" s="403">
        <v>0</v>
      </c>
      <c r="H41" s="353"/>
      <c r="I41" s="353"/>
      <c r="J41" s="353"/>
      <c r="K41" s="353"/>
    </row>
    <row r="42" spans="1:11" ht="15" customHeight="1">
      <c r="A42" s="444"/>
      <c r="B42" s="388" t="s">
        <v>50</v>
      </c>
      <c r="C42" s="389" t="s">
        <v>38</v>
      </c>
      <c r="D42" s="390">
        <f>'[3]ДО_Победители'!R122</f>
        <v>9</v>
      </c>
      <c r="E42" s="390">
        <f>'[3]ДО_Победители'!S122</f>
        <v>0</v>
      </c>
      <c r="F42" s="391">
        <v>36</v>
      </c>
      <c r="G42" s="392">
        <v>0</v>
      </c>
      <c r="H42" s="353"/>
      <c r="I42" s="353"/>
      <c r="J42" s="353"/>
      <c r="K42" s="353"/>
    </row>
    <row r="43" spans="1:11" ht="15" customHeight="1">
      <c r="A43" s="444"/>
      <c r="B43" s="388" t="s">
        <v>51</v>
      </c>
      <c r="C43" s="389" t="s">
        <v>38</v>
      </c>
      <c r="D43" s="390">
        <f>'[3]ДО_Победители'!R123</f>
        <v>9</v>
      </c>
      <c r="E43" s="390">
        <f>'[3]ДО_Победители'!S123</f>
        <v>0</v>
      </c>
      <c r="F43" s="391"/>
      <c r="G43" s="392"/>
      <c r="H43" s="353"/>
      <c r="I43" s="353"/>
      <c r="J43" s="353"/>
      <c r="K43" s="353"/>
    </row>
    <row r="44" spans="1:11" ht="15" customHeight="1">
      <c r="A44" s="444"/>
      <c r="B44" s="388" t="s">
        <v>52</v>
      </c>
      <c r="C44" s="389" t="s">
        <v>38</v>
      </c>
      <c r="D44" s="390">
        <f>'[3]ДО_Победители'!R124</f>
        <v>9</v>
      </c>
      <c r="E44" s="390">
        <f>'[3]ДО_Победители'!S124</f>
        <v>0</v>
      </c>
      <c r="F44" s="391"/>
      <c r="G44" s="392"/>
      <c r="H44" s="353"/>
      <c r="I44" s="353"/>
      <c r="J44" s="353"/>
      <c r="K44" s="353"/>
    </row>
    <row r="45" spans="1:11" ht="15" customHeight="1">
      <c r="A45" s="444"/>
      <c r="B45" s="388" t="s">
        <v>53</v>
      </c>
      <c r="C45" s="389" t="s">
        <v>38</v>
      </c>
      <c r="D45" s="390">
        <f>'[3]ДО_Победители'!R125</f>
        <v>9</v>
      </c>
      <c r="E45" s="390">
        <f>'[3]ДО_Победители'!S125</f>
        <v>2</v>
      </c>
      <c r="F45" s="391"/>
      <c r="G45" s="392"/>
      <c r="H45" s="353"/>
      <c r="I45" s="353"/>
      <c r="J45" s="353"/>
      <c r="K45" s="353"/>
    </row>
    <row r="46" spans="1:11" ht="29.25" customHeight="1">
      <c r="A46" s="444"/>
      <c r="B46" s="412" t="s">
        <v>54</v>
      </c>
      <c r="C46" s="412"/>
      <c r="D46" s="413" t="s">
        <v>55</v>
      </c>
      <c r="E46" s="413" t="s">
        <v>56</v>
      </c>
      <c r="F46" s="414"/>
      <c r="H46" s="110"/>
      <c r="I46" s="110"/>
      <c r="J46" s="110"/>
      <c r="K46" s="110"/>
    </row>
    <row r="47" spans="1:6" ht="29.25" customHeight="1">
      <c r="A47" s="444"/>
      <c r="B47" s="415" t="s">
        <v>57</v>
      </c>
      <c r="C47" s="416" t="s">
        <v>38</v>
      </c>
      <c r="D47" s="417">
        <f>D48+D61</f>
        <v>207394</v>
      </c>
      <c r="E47" s="417">
        <f>E48+E61</f>
        <v>126046</v>
      </c>
      <c r="F47" s="418"/>
    </row>
    <row r="48" spans="1:6" ht="21" customHeight="1">
      <c r="A48" s="444"/>
      <c r="B48" s="419" t="s">
        <v>180</v>
      </c>
      <c r="C48" s="420" t="s">
        <v>38</v>
      </c>
      <c r="D48" s="421">
        <f>D52*E52+D53*E53+D54*E54+D55*E55+D56*E56+D57*E57+D58*E58+D59*E59+D60*E60</f>
        <v>94976</v>
      </c>
      <c r="E48" s="422">
        <f>F52*G52+F53*G53+F54*G54+F55*G55+F56*G56+F57*G57+F58*G58+F59*G59+F60*G60</f>
        <v>54706</v>
      </c>
      <c r="F48" s="400"/>
    </row>
    <row r="49" spans="1:13" ht="18.75" customHeight="1">
      <c r="A49" s="444"/>
      <c r="B49" s="388"/>
      <c r="C49" s="389"/>
      <c r="D49" s="440" t="s">
        <v>31</v>
      </c>
      <c r="E49" s="440"/>
      <c r="F49" s="440" t="s">
        <v>42</v>
      </c>
      <c r="G49" s="440"/>
      <c r="H49" s="441" t="s">
        <v>183</v>
      </c>
      <c r="I49" s="441"/>
      <c r="L49" s="439" t="s">
        <v>247</v>
      </c>
      <c r="M49" s="439"/>
    </row>
    <row r="50" spans="1:13" ht="30" customHeight="1">
      <c r="A50" s="444"/>
      <c r="B50" s="388"/>
      <c r="C50" s="389"/>
      <c r="D50" s="349" t="s">
        <v>58</v>
      </c>
      <c r="E50" s="349" t="s">
        <v>59</v>
      </c>
      <c r="F50" s="349" t="s">
        <v>58</v>
      </c>
      <c r="G50" s="349" t="s">
        <v>59</v>
      </c>
      <c r="H50" s="441"/>
      <c r="I50" s="441"/>
      <c r="L50" s="260" t="s">
        <v>248</v>
      </c>
      <c r="M50" s="260" t="s">
        <v>249</v>
      </c>
    </row>
    <row r="51" spans="1:13" s="5" customFormat="1" ht="15.75">
      <c r="A51" s="444"/>
      <c r="B51" s="126"/>
      <c r="C51" s="389" t="s">
        <v>38</v>
      </c>
      <c r="D51" s="128">
        <f>SUM(D52:D60)/9</f>
        <v>531.7777777777778</v>
      </c>
      <c r="E51" s="128">
        <f>SUM(E52:E60)</f>
        <v>181.3471885655183</v>
      </c>
      <c r="F51" s="128">
        <f>SUM(F52:F60)/6</f>
        <v>432.5</v>
      </c>
      <c r="G51" s="128">
        <f>SUM(G52:G60)</f>
        <v>127.56239634891465</v>
      </c>
      <c r="H51" s="204" t="s">
        <v>31</v>
      </c>
      <c r="I51" s="204" t="s">
        <v>42</v>
      </c>
      <c r="J51" s="350"/>
      <c r="K51" s="350"/>
      <c r="L51" s="261">
        <f>'[3]Бюдж_СРЕДН'!$F$73</f>
        <v>531.7777777777778</v>
      </c>
      <c r="M51" s="261">
        <f>'[3]Бюдж_СРЕДН'!$H$73</f>
        <v>94976</v>
      </c>
    </row>
    <row r="52" spans="1:13" s="1" customFormat="1" ht="15.75" customHeight="1">
      <c r="A52" s="444"/>
      <c r="B52" s="388" t="s">
        <v>45</v>
      </c>
      <c r="C52" s="389" t="s">
        <v>38</v>
      </c>
      <c r="D52" s="401">
        <f>'[3]Бюдж_янв+февр'!$F$73</f>
        <v>529</v>
      </c>
      <c r="E52" s="423">
        <f>IF(D52=0,0,H52/D52)</f>
        <v>13.701323251417769</v>
      </c>
      <c r="F52" s="403">
        <v>403</v>
      </c>
      <c r="G52" s="404">
        <f>IF(F52=0,0,I52/F52)</f>
        <v>16.109181141439205</v>
      </c>
      <c r="H52" s="358">
        <f>'[3]Бюдж_СРЕДН'!$I$73</f>
        <v>7248</v>
      </c>
      <c r="I52" s="359">
        <v>6492</v>
      </c>
      <c r="J52" s="350"/>
      <c r="K52" s="350"/>
      <c r="L52" s="262"/>
      <c r="M52" s="262"/>
    </row>
    <row r="53" spans="1:13" s="1" customFormat="1" ht="15.75" customHeight="1">
      <c r="A53" s="444"/>
      <c r="B53" s="388" t="s">
        <v>46</v>
      </c>
      <c r="C53" s="389" t="s">
        <v>38</v>
      </c>
      <c r="D53" s="401">
        <f>'[3]Бюдж_янв+февр'!$F$73</f>
        <v>529</v>
      </c>
      <c r="E53" s="423">
        <f aca="true" t="shared" si="0" ref="E53:E60">IF(D53=0,0,H53/D53)</f>
        <v>18.26843100189036</v>
      </c>
      <c r="F53" s="403">
        <v>398</v>
      </c>
      <c r="G53" s="404">
        <f aca="true" t="shared" si="1" ref="G53:G60">IF(F53=0,0,I53/F53)</f>
        <v>21.42713567839196</v>
      </c>
      <c r="H53" s="358">
        <f>'[3]Бюдж_СРЕДН'!$J$73</f>
        <v>9664</v>
      </c>
      <c r="I53" s="359">
        <v>8528</v>
      </c>
      <c r="J53" s="350"/>
      <c r="K53" s="350"/>
      <c r="L53" s="268">
        <f>L51-D51</f>
        <v>0</v>
      </c>
      <c r="M53" s="268">
        <f>M51-H52-H53-H54-H55-H56-H57-H58-H59-H60</f>
        <v>0</v>
      </c>
    </row>
    <row r="54" spans="1:14" ht="15.75" customHeight="1">
      <c r="A54" s="444"/>
      <c r="B54" s="388" t="s">
        <v>47</v>
      </c>
      <c r="C54" s="389" t="s">
        <v>38</v>
      </c>
      <c r="D54" s="401">
        <f>'[3]Бюдж_март-май'!$F$73</f>
        <v>380</v>
      </c>
      <c r="E54" s="423">
        <f t="shared" si="0"/>
        <v>23.2</v>
      </c>
      <c r="F54" s="403">
        <v>409</v>
      </c>
      <c r="G54" s="404">
        <f t="shared" si="1"/>
        <v>26.063569682151588</v>
      </c>
      <c r="H54" s="358">
        <f>'[3]Бюдж_СРЕДН'!$K$73</f>
        <v>8816</v>
      </c>
      <c r="I54" s="359">
        <v>10660</v>
      </c>
      <c r="K54" s="362"/>
      <c r="N54" s="71"/>
    </row>
    <row r="55" spans="1:14" ht="15.75">
      <c r="A55" s="444"/>
      <c r="B55" s="388" t="s">
        <v>48</v>
      </c>
      <c r="C55" s="389" t="s">
        <v>38</v>
      </c>
      <c r="D55" s="401">
        <f>'[3]Бюдж_март-май'!$F$73</f>
        <v>380</v>
      </c>
      <c r="E55" s="423">
        <f t="shared" si="0"/>
        <v>23.2</v>
      </c>
      <c r="F55" s="403">
        <v>417</v>
      </c>
      <c r="G55" s="404">
        <f t="shared" si="1"/>
        <v>23.19904076738609</v>
      </c>
      <c r="H55" s="358">
        <f>'[3]Бюдж_СРЕДН'!$L$73</f>
        <v>8816</v>
      </c>
      <c r="I55" s="359">
        <v>9674</v>
      </c>
      <c r="K55" s="424"/>
      <c r="N55" s="71"/>
    </row>
    <row r="56" spans="1:14" ht="15.75">
      <c r="A56" s="444"/>
      <c r="B56" s="388" t="s">
        <v>260</v>
      </c>
      <c r="C56" s="389" t="s">
        <v>38</v>
      </c>
      <c r="D56" s="401">
        <f>'[3]Бюдж_март-май'!$F$73</f>
        <v>380</v>
      </c>
      <c r="E56" s="423">
        <f t="shared" si="0"/>
        <v>23.2</v>
      </c>
      <c r="F56" s="403">
        <v>417</v>
      </c>
      <c r="G56" s="404">
        <f t="shared" si="1"/>
        <v>23.19904076738609</v>
      </c>
      <c r="H56" s="358">
        <f>'[3]Бюдж_СРЕДН'!$M$73</f>
        <v>8816</v>
      </c>
      <c r="I56" s="359">
        <v>9674</v>
      </c>
      <c r="K56" s="362"/>
      <c r="N56" s="71"/>
    </row>
    <row r="57" spans="1:14" ht="15.75">
      <c r="A57" s="444"/>
      <c r="B57" s="388" t="s">
        <v>50</v>
      </c>
      <c r="C57" s="389" t="s">
        <v>38</v>
      </c>
      <c r="D57" s="401">
        <f>'[3]Бюдж_сент-дек'!$F$73</f>
        <v>647</v>
      </c>
      <c r="E57" s="423">
        <f t="shared" si="0"/>
        <v>19.94435857805255</v>
      </c>
      <c r="F57" s="392">
        <v>551</v>
      </c>
      <c r="G57" s="404">
        <f t="shared" si="1"/>
        <v>17.56442831215971</v>
      </c>
      <c r="H57" s="358">
        <f>'[3]Бюдж_СРЕДН'!$N$73</f>
        <v>12904</v>
      </c>
      <c r="I57" s="360">
        <v>9678</v>
      </c>
      <c r="K57" s="362"/>
      <c r="L57" s="112"/>
      <c r="M57" s="99"/>
      <c r="N57" s="71"/>
    </row>
    <row r="58" spans="1:14" ht="15.75">
      <c r="A58" s="444"/>
      <c r="B58" s="388" t="s">
        <v>51</v>
      </c>
      <c r="C58" s="389" t="s">
        <v>38</v>
      </c>
      <c r="D58" s="401">
        <f>'[3]Бюдж_сент-дек'!$F$73</f>
        <v>647</v>
      </c>
      <c r="E58" s="423">
        <f t="shared" si="0"/>
        <v>19.94435857805255</v>
      </c>
      <c r="F58" s="392"/>
      <c r="G58" s="404">
        <f t="shared" si="1"/>
        <v>0</v>
      </c>
      <c r="H58" s="358">
        <f>'[3]Бюдж_СРЕДН'!$O$73</f>
        <v>12904</v>
      </c>
      <c r="I58" s="360"/>
      <c r="K58" s="362"/>
      <c r="L58" s="112"/>
      <c r="M58" s="99"/>
      <c r="N58" s="71"/>
    </row>
    <row r="59" spans="1:11" ht="15.75">
      <c r="A59" s="444"/>
      <c r="B59" s="388" t="s">
        <v>52</v>
      </c>
      <c r="C59" s="389" t="s">
        <v>38</v>
      </c>
      <c r="D59" s="401">
        <f>'[3]Бюдж_сент-дек'!$F$73</f>
        <v>647</v>
      </c>
      <c r="E59" s="423">
        <f t="shared" si="0"/>
        <v>19.94435857805255</v>
      </c>
      <c r="F59" s="392"/>
      <c r="G59" s="404">
        <f t="shared" si="1"/>
        <v>0</v>
      </c>
      <c r="H59" s="358">
        <f>'[3]Бюдж_СРЕДН'!$P$73</f>
        <v>12904</v>
      </c>
      <c r="I59" s="360"/>
      <c r="K59" s="362"/>
    </row>
    <row r="60" spans="1:11" ht="15.75">
      <c r="A60" s="444"/>
      <c r="B60" s="388" t="s">
        <v>53</v>
      </c>
      <c r="C60" s="389" t="s">
        <v>38</v>
      </c>
      <c r="D60" s="401">
        <f>'[3]Бюдж_сент-дек'!$F$73</f>
        <v>647</v>
      </c>
      <c r="E60" s="423">
        <f t="shared" si="0"/>
        <v>19.94435857805255</v>
      </c>
      <c r="F60" s="392"/>
      <c r="G60" s="404">
        <f t="shared" si="1"/>
        <v>0</v>
      </c>
      <c r="H60" s="358">
        <f>'[3]Бюдж_СРЕДН'!$Q$73</f>
        <v>12904</v>
      </c>
      <c r="I60" s="360"/>
      <c r="K60" s="362"/>
    </row>
    <row r="61" spans="1:11" ht="31.5">
      <c r="A61" s="444"/>
      <c r="B61" s="425" t="s">
        <v>181</v>
      </c>
      <c r="C61" s="426" t="s">
        <v>38</v>
      </c>
      <c r="D61" s="427">
        <f>D65*E65+D66*E66+D67*E67+D68*E68+D69*E69+D70*E70+D71*E71+D72*E72+D73*E73</f>
        <v>112418</v>
      </c>
      <c r="E61" s="427">
        <f>F65*G65+F66*G66+F67*G67+F68*G68+F69*G69+F70*G70+F71*G71+F72*G72+F73*G73</f>
        <v>71340</v>
      </c>
      <c r="F61" s="400"/>
      <c r="G61" s="362"/>
      <c r="K61" s="362"/>
    </row>
    <row r="62" spans="1:16" ht="15.75" customHeight="1">
      <c r="A62" s="444"/>
      <c r="B62" s="388"/>
      <c r="C62" s="389"/>
      <c r="D62" s="440" t="s">
        <v>31</v>
      </c>
      <c r="E62" s="440"/>
      <c r="F62" s="440" t="s">
        <v>42</v>
      </c>
      <c r="G62" s="440"/>
      <c r="H62" s="441" t="s">
        <v>183</v>
      </c>
      <c r="I62" s="441"/>
      <c r="K62" s="362"/>
      <c r="O62" s="439" t="s">
        <v>258</v>
      </c>
      <c r="P62" s="439"/>
    </row>
    <row r="63" spans="1:16" ht="31.5" customHeight="1">
      <c r="A63" s="444"/>
      <c r="B63" s="388"/>
      <c r="C63" s="389"/>
      <c r="D63" s="349" t="s">
        <v>58</v>
      </c>
      <c r="E63" s="349" t="s">
        <v>59</v>
      </c>
      <c r="F63" s="349" t="s">
        <v>58</v>
      </c>
      <c r="G63" s="349" t="s">
        <v>59</v>
      </c>
      <c r="H63" s="441"/>
      <c r="I63" s="441"/>
      <c r="O63" s="345" t="s">
        <v>248</v>
      </c>
      <c r="P63" s="345" t="s">
        <v>249</v>
      </c>
    </row>
    <row r="64" spans="1:16" ht="15.75">
      <c r="A64" s="444"/>
      <c r="B64" s="126"/>
      <c r="C64" s="389" t="s">
        <v>38</v>
      </c>
      <c r="D64" s="127">
        <f>SUM(D65:D73)/9</f>
        <v>787</v>
      </c>
      <c r="E64" s="128">
        <f>SUM(E65:E73)</f>
        <v>142.22651222651223</v>
      </c>
      <c r="F64" s="128">
        <f>SUM(F65:F73)/6</f>
        <v>794.5</v>
      </c>
      <c r="G64" s="128">
        <f>SUM(G65:G73)</f>
        <v>90.18524355568313</v>
      </c>
      <c r="H64" s="204" t="s">
        <v>31</v>
      </c>
      <c r="I64" s="204" t="s">
        <v>42</v>
      </c>
      <c r="L64" s="261">
        <f>'[3]ПФДО_СРЕДН'!$F$73</f>
        <v>787</v>
      </c>
      <c r="M64" s="261">
        <f>'[3]ПФДО_СРЕДН'!$H$73</f>
        <v>112418</v>
      </c>
      <c r="O64" s="111">
        <f>'[4]ЦТиР1'!$B$71</f>
        <v>4767</v>
      </c>
      <c r="P64" s="346">
        <f>'[4]ЦТиР1'!$E$71</f>
        <v>71340</v>
      </c>
    </row>
    <row r="65" spans="1:16" ht="18.75">
      <c r="A65" s="444"/>
      <c r="B65" s="388" t="s">
        <v>45</v>
      </c>
      <c r="C65" s="389" t="s">
        <v>38</v>
      </c>
      <c r="D65" s="401">
        <f>'[3]ПФДО_янв+февр'!$F$73</f>
        <v>660</v>
      </c>
      <c r="E65" s="423">
        <f>IF(D65=0,0,H65/D65)</f>
        <v>12</v>
      </c>
      <c r="F65" s="403">
        <v>722</v>
      </c>
      <c r="G65" s="404">
        <f>IF(F65=0,0,I65/F65)</f>
        <v>12.810249307479225</v>
      </c>
      <c r="H65" s="401">
        <f>'[3]ПФДО_СРЕДН'!$I$73</f>
        <v>7920</v>
      </c>
      <c r="I65" s="405">
        <v>9249</v>
      </c>
      <c r="L65" s="262"/>
      <c r="M65" s="262"/>
      <c r="O65" s="1"/>
      <c r="P65" s="1"/>
    </row>
    <row r="66" spans="1:16" ht="18.75">
      <c r="A66" s="444"/>
      <c r="B66" s="388" t="s">
        <v>46</v>
      </c>
      <c r="C66" s="389" t="s">
        <v>38</v>
      </c>
      <c r="D66" s="401">
        <f>'[3]ПФДО_янв+февр'!$F$73</f>
        <v>660</v>
      </c>
      <c r="E66" s="423">
        <f aca="true" t="shared" si="2" ref="E66:E73">IF(D66=0,0,H66/D66)</f>
        <v>16</v>
      </c>
      <c r="F66" s="403">
        <v>727</v>
      </c>
      <c r="G66" s="404">
        <f aca="true" t="shared" si="3" ref="G66:G73">IF(F66=0,0,I66/F66)</f>
        <v>15.34525447042641</v>
      </c>
      <c r="H66" s="401">
        <f>'[3]ПФДО_СРЕДН'!$J$73</f>
        <v>10560</v>
      </c>
      <c r="I66" s="359">
        <v>11156</v>
      </c>
      <c r="L66" s="268">
        <f>L64-D64</f>
        <v>0</v>
      </c>
      <c r="M66" s="268">
        <f>M64-H65-H66-H67-H68-H69-H70-H71-H72-H73</f>
        <v>0</v>
      </c>
      <c r="O66" s="268">
        <f>O64-F65-F66-F67-F68-F69-F70-F71-F72-F73</f>
        <v>0</v>
      </c>
      <c r="P66" s="268">
        <f>P64-I65-I66-I67-I68-I69-I70-I71-I72-I73</f>
        <v>0</v>
      </c>
    </row>
    <row r="67" spans="1:9" ht="15.75">
      <c r="A67" s="444"/>
      <c r="B67" s="388" t="s">
        <v>47</v>
      </c>
      <c r="C67" s="389" t="s">
        <v>38</v>
      </c>
      <c r="D67" s="401">
        <f>'[3]ПФДО_март-май'!$F$73</f>
        <v>777</v>
      </c>
      <c r="E67" s="423">
        <f t="shared" si="2"/>
        <v>15.454311454311455</v>
      </c>
      <c r="F67" s="403">
        <v>779</v>
      </c>
      <c r="G67" s="404">
        <f t="shared" si="3"/>
        <v>17.37997432605905</v>
      </c>
      <c r="H67" s="401">
        <f>'[3]ПФДО_СРЕДН'!$K$73</f>
        <v>12008</v>
      </c>
      <c r="I67" s="359">
        <v>13539</v>
      </c>
    </row>
    <row r="68" spans="1:9" ht="15.75">
      <c r="A68" s="444"/>
      <c r="B68" s="388" t="s">
        <v>48</v>
      </c>
      <c r="C68" s="389" t="s">
        <v>38</v>
      </c>
      <c r="D68" s="401">
        <f>'[3]ПФДО_март-май'!$F$73</f>
        <v>777</v>
      </c>
      <c r="E68" s="423">
        <f t="shared" si="2"/>
        <v>15.454311454311455</v>
      </c>
      <c r="F68" s="403">
        <v>791</v>
      </c>
      <c r="G68" s="404">
        <f t="shared" si="3"/>
        <v>16.98356510745891</v>
      </c>
      <c r="H68" s="401">
        <f>'[3]ПФДО_СРЕДН'!$L$73</f>
        <v>12008</v>
      </c>
      <c r="I68" s="359">
        <v>13434</v>
      </c>
    </row>
    <row r="69" spans="1:9" ht="15.75">
      <c r="A69" s="444"/>
      <c r="B69" s="388" t="s">
        <v>260</v>
      </c>
      <c r="C69" s="389" t="s">
        <v>38</v>
      </c>
      <c r="D69" s="401">
        <f>'[3]ПФДО_март-май'!$F$73</f>
        <v>777</v>
      </c>
      <c r="E69" s="423">
        <f t="shared" si="2"/>
        <v>19.317889317889318</v>
      </c>
      <c r="F69" s="403">
        <v>791</v>
      </c>
      <c r="G69" s="404">
        <f t="shared" si="3"/>
        <v>15.147914032869785</v>
      </c>
      <c r="H69" s="401">
        <f>'[3]ПФДО_СРЕДН'!$M$73</f>
        <v>15010</v>
      </c>
      <c r="I69" s="359">
        <v>11982</v>
      </c>
    </row>
    <row r="70" spans="1:9" ht="15.75">
      <c r="A70" s="444"/>
      <c r="B70" s="388" t="s">
        <v>50</v>
      </c>
      <c r="C70" s="389" t="s">
        <v>38</v>
      </c>
      <c r="D70" s="401">
        <f>'[3]ПФДО_сент-дек'!$F$73</f>
        <v>858</v>
      </c>
      <c r="E70" s="423">
        <f t="shared" si="2"/>
        <v>16</v>
      </c>
      <c r="F70" s="392">
        <v>957</v>
      </c>
      <c r="G70" s="404">
        <f t="shared" si="3"/>
        <v>12.51828631138976</v>
      </c>
      <c r="H70" s="401">
        <f>'[3]ПФДО_СРЕДН'!$N$73</f>
        <v>13728</v>
      </c>
      <c r="I70" s="360">
        <v>11980</v>
      </c>
    </row>
    <row r="71" spans="1:9" ht="15.75">
      <c r="A71" s="444"/>
      <c r="B71" s="388" t="s">
        <v>51</v>
      </c>
      <c r="C71" s="389" t="s">
        <v>38</v>
      </c>
      <c r="D71" s="401">
        <f>'[3]ПФДО_сент-дек'!$F$73</f>
        <v>858</v>
      </c>
      <c r="E71" s="423">
        <f>IF(D71=0,0,H71/D71)</f>
        <v>16</v>
      </c>
      <c r="F71" s="360"/>
      <c r="G71" s="404">
        <f t="shared" si="3"/>
        <v>0</v>
      </c>
      <c r="H71" s="401">
        <f>'[3]ПФДО_СРЕДН'!$O$73</f>
        <v>13728</v>
      </c>
      <c r="I71" s="360"/>
    </row>
    <row r="72" spans="1:9" ht="15.75">
      <c r="A72" s="444"/>
      <c r="B72" s="388" t="s">
        <v>52</v>
      </c>
      <c r="C72" s="389" t="s">
        <v>38</v>
      </c>
      <c r="D72" s="401">
        <f>'[3]ПФДО_сент-дек'!$F$73</f>
        <v>858</v>
      </c>
      <c r="E72" s="423">
        <f t="shared" si="2"/>
        <v>16</v>
      </c>
      <c r="F72" s="360"/>
      <c r="G72" s="404">
        <f t="shared" si="3"/>
        <v>0</v>
      </c>
      <c r="H72" s="401">
        <f>'[3]ПФДО_СРЕДН'!$P$73</f>
        <v>13728</v>
      </c>
      <c r="I72" s="360"/>
    </row>
    <row r="73" spans="1:9" ht="15.75">
      <c r="A73" s="444"/>
      <c r="B73" s="388" t="s">
        <v>53</v>
      </c>
      <c r="C73" s="389" t="s">
        <v>38</v>
      </c>
      <c r="D73" s="401">
        <f>'[3]ПФДО_сент-дек'!$F$73</f>
        <v>858</v>
      </c>
      <c r="E73" s="423">
        <f t="shared" si="2"/>
        <v>16</v>
      </c>
      <c r="F73" s="360"/>
      <c r="G73" s="404">
        <f t="shared" si="3"/>
        <v>0</v>
      </c>
      <c r="H73" s="401">
        <f>'[3]ПФДО_СРЕДН'!$Q$73</f>
        <v>13728</v>
      </c>
      <c r="I73" s="360"/>
    </row>
    <row r="75" ht="15.75">
      <c r="F75" s="407"/>
    </row>
    <row r="76" ht="15.75">
      <c r="F76" s="407">
        <f>F51+F64</f>
        <v>1227</v>
      </c>
    </row>
  </sheetData>
  <sheetProtection selectLockedCells="1" selectUnlockedCells="1"/>
  <mergeCells count="36">
    <mergeCell ref="B23:E23"/>
    <mergeCell ref="A21:B21"/>
    <mergeCell ref="A23:A24"/>
    <mergeCell ref="G17:G19"/>
    <mergeCell ref="H17:H19"/>
    <mergeCell ref="I17:I19"/>
    <mergeCell ref="A7:J7"/>
    <mergeCell ref="A8:J8"/>
    <mergeCell ref="A9:J9"/>
    <mergeCell ref="A10:J10"/>
    <mergeCell ref="A11:J11"/>
    <mergeCell ref="D34:E34"/>
    <mergeCell ref="A13:A15"/>
    <mergeCell ref="B13:I13"/>
    <mergeCell ref="B14:F14"/>
    <mergeCell ref="G14:I14"/>
    <mergeCell ref="A12:J12"/>
    <mergeCell ref="J14:J15"/>
    <mergeCell ref="A17:A19"/>
    <mergeCell ref="A1:J1"/>
    <mergeCell ref="A2:J2"/>
    <mergeCell ref="A3:J3"/>
    <mergeCell ref="A4:J4"/>
    <mergeCell ref="A5:J5"/>
    <mergeCell ref="A6:J6"/>
    <mergeCell ref="J17:J19"/>
    <mergeCell ref="O62:P62"/>
    <mergeCell ref="D62:E62"/>
    <mergeCell ref="F62:G62"/>
    <mergeCell ref="H62:I63"/>
    <mergeCell ref="A26:A73"/>
    <mergeCell ref="H49:I50"/>
    <mergeCell ref="F34:G34"/>
    <mergeCell ref="L49:M49"/>
    <mergeCell ref="D49:E49"/>
    <mergeCell ref="F49:G49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48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46"/>
  <sheetViews>
    <sheetView view="pageBreakPreview" zoomScale="70" zoomScaleNormal="80" zoomScaleSheetLayoutView="70" zoomScalePageLayoutView="0" workbookViewId="0" topLeftCell="A16">
      <selection activeCell="A7" sqref="A7:J7"/>
    </sheetView>
  </sheetViews>
  <sheetFormatPr defaultColWidth="8.57421875" defaultRowHeight="15"/>
  <cols>
    <col min="1" max="1" width="8.57421875" style="0" customWidth="1"/>
    <col min="2" max="2" width="72.7109375" style="0" customWidth="1"/>
    <col min="3" max="6" width="10.7109375" style="0" customWidth="1"/>
    <col min="7" max="7" width="11.28125" style="0" customWidth="1"/>
    <col min="8" max="11" width="10.140625" style="0" customWidth="1"/>
    <col min="12" max="12" width="21.00390625" style="0" customWidth="1"/>
    <col min="13" max="13" width="20.421875" style="0" customWidth="1"/>
    <col min="14" max="14" width="19.00390625" style="0" customWidth="1"/>
    <col min="15" max="15" width="14.7109375" style="0" customWidth="1"/>
    <col min="16" max="16" width="13.28125" style="0" customWidth="1"/>
    <col min="17" max="17" width="12.28125" style="0" customWidth="1"/>
  </cols>
  <sheetData>
    <row r="1" spans="1:11" s="1" customFormat="1" ht="18.75">
      <c r="A1" s="462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103"/>
    </row>
    <row r="2" spans="1:11" s="1" customFormat="1" ht="18.75">
      <c r="A2" s="462" t="s">
        <v>1</v>
      </c>
      <c r="B2" s="462"/>
      <c r="C2" s="462"/>
      <c r="D2" s="462"/>
      <c r="E2" s="462"/>
      <c r="F2" s="462"/>
      <c r="G2" s="462"/>
      <c r="H2" s="462"/>
      <c r="I2" s="462"/>
      <c r="J2" s="462"/>
      <c r="K2" s="103"/>
    </row>
    <row r="3" spans="1:11" s="1" customFormat="1" ht="18.75">
      <c r="A3" s="462" t="s">
        <v>2</v>
      </c>
      <c r="B3" s="462"/>
      <c r="C3" s="462"/>
      <c r="D3" s="462"/>
      <c r="E3" s="462"/>
      <c r="F3" s="462"/>
      <c r="G3" s="462"/>
      <c r="H3" s="462"/>
      <c r="I3" s="462"/>
      <c r="J3" s="462"/>
      <c r="K3" s="103"/>
    </row>
    <row r="4" spans="1:11" ht="18.75">
      <c r="A4" s="463" t="s">
        <v>3</v>
      </c>
      <c r="B4" s="463"/>
      <c r="C4" s="463"/>
      <c r="D4" s="463"/>
      <c r="E4" s="463"/>
      <c r="F4" s="463"/>
      <c r="G4" s="463"/>
      <c r="H4" s="463"/>
      <c r="I4" s="463"/>
      <c r="J4" s="463"/>
      <c r="K4" s="104"/>
    </row>
    <row r="5" spans="1:11" ht="15.75">
      <c r="A5" s="445" t="s">
        <v>4</v>
      </c>
      <c r="B5" s="445"/>
      <c r="C5" s="445"/>
      <c r="D5" s="445"/>
      <c r="E5" s="445"/>
      <c r="F5" s="445"/>
      <c r="G5" s="445"/>
      <c r="H5" s="445"/>
      <c r="I5" s="445"/>
      <c r="J5" s="445"/>
      <c r="K5" s="105"/>
    </row>
    <row r="6" spans="1:11" s="1" customFormat="1" ht="18.75">
      <c r="A6" s="462" t="s">
        <v>236</v>
      </c>
      <c r="B6" s="462"/>
      <c r="C6" s="462"/>
      <c r="D6" s="462"/>
      <c r="E6" s="462"/>
      <c r="F6" s="462"/>
      <c r="G6" s="462"/>
      <c r="H6" s="462"/>
      <c r="I6" s="462"/>
      <c r="J6" s="462"/>
      <c r="K6" s="103"/>
    </row>
    <row r="7" spans="1:11" ht="18.75" customHeight="1">
      <c r="A7" s="464" t="s">
        <v>255</v>
      </c>
      <c r="B7" s="464"/>
      <c r="C7" s="464"/>
      <c r="D7" s="464"/>
      <c r="E7" s="464"/>
      <c r="F7" s="464"/>
      <c r="G7" s="464"/>
      <c r="H7" s="464"/>
      <c r="I7" s="464"/>
      <c r="J7" s="464"/>
      <c r="K7" s="100"/>
    </row>
    <row r="8" spans="1:11" s="2" customFormat="1" ht="15.75" customHeight="1">
      <c r="A8" s="449" t="s">
        <v>5</v>
      </c>
      <c r="B8" s="449"/>
      <c r="C8" s="449"/>
      <c r="D8" s="449"/>
      <c r="E8" s="449"/>
      <c r="F8" s="449"/>
      <c r="G8" s="449"/>
      <c r="H8" s="449"/>
      <c r="I8" s="449"/>
      <c r="J8" s="449"/>
      <c r="K8" s="101"/>
    </row>
    <row r="9" spans="1:11" ht="19.5">
      <c r="A9" s="465"/>
      <c r="B9" s="465"/>
      <c r="C9" s="465"/>
      <c r="D9" s="465"/>
      <c r="E9" s="465"/>
      <c r="F9" s="465"/>
      <c r="G9" s="465"/>
      <c r="H9" s="465"/>
      <c r="I9" s="465"/>
      <c r="J9" s="465"/>
      <c r="K9" s="102"/>
    </row>
    <row r="10" spans="1:11" ht="19.5">
      <c r="A10" s="465"/>
      <c r="B10" s="465"/>
      <c r="C10" s="465"/>
      <c r="D10" s="465"/>
      <c r="E10" s="465"/>
      <c r="F10" s="465"/>
      <c r="G10" s="465"/>
      <c r="H10" s="465"/>
      <c r="I10" s="465"/>
      <c r="J10" s="465"/>
      <c r="K10" s="102"/>
    </row>
    <row r="11" spans="1:11" ht="19.5">
      <c r="A11" s="465"/>
      <c r="B11" s="465"/>
      <c r="C11" s="465"/>
      <c r="D11" s="465"/>
      <c r="E11" s="465"/>
      <c r="F11" s="465"/>
      <c r="G11" s="465"/>
      <c r="H11" s="465"/>
      <c r="I11" s="465"/>
      <c r="J11" s="465"/>
      <c r="K11" s="102"/>
    </row>
    <row r="12" spans="1:11" ht="19.5">
      <c r="A12" s="465" t="s">
        <v>199</v>
      </c>
      <c r="B12" s="465"/>
      <c r="C12" s="465"/>
      <c r="D12" s="465"/>
      <c r="E12" s="465"/>
      <c r="F12" s="465"/>
      <c r="G12" s="465"/>
      <c r="H12" s="465"/>
      <c r="I12" s="465"/>
      <c r="J12" s="465"/>
      <c r="K12" s="102"/>
    </row>
    <row r="13" spans="1:11" s="5" customFormat="1" ht="15.75" customHeight="1">
      <c r="A13" s="447" t="s">
        <v>9</v>
      </c>
      <c r="B13" s="447" t="s">
        <v>10</v>
      </c>
      <c r="C13" s="447"/>
      <c r="D13" s="447"/>
      <c r="E13" s="447"/>
      <c r="F13" s="447"/>
      <c r="G13" s="447"/>
      <c r="H13" s="447"/>
      <c r="I13" s="447"/>
      <c r="J13" s="4" t="s">
        <v>11</v>
      </c>
      <c r="K13" s="106"/>
    </row>
    <row r="14" spans="1:11" ht="15.75" customHeight="1">
      <c r="A14" s="447"/>
      <c r="B14" s="447" t="s">
        <v>12</v>
      </c>
      <c r="C14" s="447"/>
      <c r="D14" s="447"/>
      <c r="E14" s="447"/>
      <c r="F14" s="447"/>
      <c r="G14" s="447" t="s">
        <v>13</v>
      </c>
      <c r="H14" s="447"/>
      <c r="I14" s="447"/>
      <c r="J14" s="454" t="s">
        <v>14</v>
      </c>
      <c r="K14" s="107"/>
    </row>
    <row r="15" spans="1:11" ht="63" customHeight="1">
      <c r="A15" s="447"/>
      <c r="B15" s="3" t="s">
        <v>15</v>
      </c>
      <c r="C15" s="3" t="s">
        <v>16</v>
      </c>
      <c r="D15" s="3" t="s">
        <v>17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454"/>
      <c r="K15" s="107"/>
    </row>
    <row r="16" spans="1:11" ht="15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107"/>
    </row>
    <row r="17" spans="1:14" ht="48.75" customHeight="1">
      <c r="A17" s="473" t="s">
        <v>199</v>
      </c>
      <c r="B17" s="7" t="s">
        <v>208</v>
      </c>
      <c r="C17" s="8">
        <v>0</v>
      </c>
      <c r="D17" s="9">
        <f>E28</f>
        <v>0</v>
      </c>
      <c r="E17" s="9" t="e">
        <f>IF(D17/C17*100&gt;100,100,D17/C17*100)</f>
        <v>#DIV/0!</v>
      </c>
      <c r="F17" s="10" t="s">
        <v>24</v>
      </c>
      <c r="G17" s="458"/>
      <c r="H17" s="458"/>
      <c r="I17" s="459"/>
      <c r="J17" s="460"/>
      <c r="K17" s="108"/>
      <c r="L17" s="471"/>
      <c r="M17" s="471"/>
      <c r="N17" s="471"/>
    </row>
    <row r="18" spans="1:14" ht="49.5" customHeight="1">
      <c r="A18" s="474"/>
      <c r="B18" s="7" t="s">
        <v>207</v>
      </c>
      <c r="C18" s="12">
        <v>0</v>
      </c>
      <c r="D18" s="13">
        <f>E31</f>
        <v>0</v>
      </c>
      <c r="E18" s="9" t="e">
        <f>IF(D18/C18*100&gt;100,100,D18/C18*100)</f>
        <v>#DIV/0!</v>
      </c>
      <c r="F18" s="10" t="s">
        <v>24</v>
      </c>
      <c r="G18" s="458"/>
      <c r="H18" s="458"/>
      <c r="I18" s="459"/>
      <c r="J18" s="460"/>
      <c r="K18" s="108"/>
      <c r="L18" s="472"/>
      <c r="M18" s="472"/>
      <c r="N18" s="472"/>
    </row>
    <row r="19" spans="1:14" ht="65.25" customHeight="1">
      <c r="A19" s="474"/>
      <c r="B19" s="7" t="s">
        <v>209</v>
      </c>
      <c r="C19" s="94">
        <v>0</v>
      </c>
      <c r="D19" s="15">
        <f>E34</f>
        <v>0</v>
      </c>
      <c r="E19" s="195">
        <f>IF(D19=0,100,D19)</f>
        <v>100</v>
      </c>
      <c r="F19" s="10" t="s">
        <v>24</v>
      </c>
      <c r="G19" s="458"/>
      <c r="H19" s="458"/>
      <c r="I19" s="459"/>
      <c r="J19" s="460"/>
      <c r="K19" s="108"/>
      <c r="L19" s="472"/>
      <c r="M19" s="472"/>
      <c r="N19" s="472"/>
    </row>
    <row r="20" spans="1:11" ht="65.25" customHeight="1">
      <c r="A20" s="475"/>
      <c r="B20" s="7" t="s">
        <v>215</v>
      </c>
      <c r="C20" s="94">
        <v>0</v>
      </c>
      <c r="D20" s="15">
        <f>E38</f>
        <v>0</v>
      </c>
      <c r="E20" s="195">
        <f>IF(D20=0,100,D20)</f>
        <v>100</v>
      </c>
      <c r="F20" s="10" t="s">
        <v>24</v>
      </c>
      <c r="G20" s="153"/>
      <c r="H20" s="153"/>
      <c r="I20" s="154"/>
      <c r="J20" s="155"/>
      <c r="K20" s="108"/>
    </row>
    <row r="21" spans="1:14" ht="15.75" customHeight="1">
      <c r="A21" s="6"/>
      <c r="B21" s="17" t="s">
        <v>28</v>
      </c>
      <c r="C21" s="18" t="s">
        <v>24</v>
      </c>
      <c r="D21" s="19" t="s">
        <v>24</v>
      </c>
      <c r="E21" s="18" t="s">
        <v>24</v>
      </c>
      <c r="F21" s="20" t="e">
        <f>(SUM(E17:E20))/4</f>
        <v>#DIV/0!</v>
      </c>
      <c r="G21" s="21">
        <f>D43</f>
        <v>0</v>
      </c>
      <c r="H21" s="21">
        <f>E43</f>
        <v>0</v>
      </c>
      <c r="I21" s="9" t="e">
        <f>IF(H21/G21*100&gt;100,100,H21/G21*100)</f>
        <v>#DIV/0!</v>
      </c>
      <c r="J21" s="22" t="e">
        <f>(F21+I21)/2</f>
        <v>#DIV/0!</v>
      </c>
      <c r="K21" s="109"/>
      <c r="L21" s="472"/>
      <c r="M21" s="472"/>
      <c r="N21" s="472"/>
    </row>
    <row r="22" spans="1:14" s="1" customFormat="1" ht="30" customHeight="1">
      <c r="A22" s="468"/>
      <c r="B22" s="468"/>
      <c r="C22" s="23"/>
      <c r="E22" s="24"/>
      <c r="F22" s="24"/>
      <c r="G22" s="24"/>
      <c r="I22" s="25"/>
      <c r="L22" s="472"/>
      <c r="M22" s="472"/>
      <c r="N22" s="472"/>
    </row>
    <row r="23" spans="1:9" ht="18.75">
      <c r="A23" s="26"/>
      <c r="B23" s="27" t="s">
        <v>29</v>
      </c>
      <c r="C23" s="23"/>
      <c r="E23" s="24"/>
      <c r="F23" s="24"/>
      <c r="G23" s="24"/>
      <c r="I23" s="25"/>
    </row>
    <row r="24" spans="1:5" s="5" customFormat="1" ht="15.75" customHeight="1">
      <c r="A24" s="452" t="s">
        <v>9</v>
      </c>
      <c r="B24" s="442" t="s">
        <v>10</v>
      </c>
      <c r="C24" s="442"/>
      <c r="D24" s="442"/>
      <c r="E24" s="442"/>
    </row>
    <row r="25" spans="1:5" ht="36.75">
      <c r="A25" s="452"/>
      <c r="B25" s="136" t="s">
        <v>15</v>
      </c>
      <c r="C25" s="137" t="s">
        <v>30</v>
      </c>
      <c r="D25" s="137" t="s">
        <v>31</v>
      </c>
      <c r="E25" s="137" t="s">
        <v>32</v>
      </c>
    </row>
    <row r="26" spans="1:5" ht="15.75">
      <c r="A26" s="30">
        <v>1</v>
      </c>
      <c r="B26" s="30">
        <v>2</v>
      </c>
      <c r="C26" s="31">
        <v>4</v>
      </c>
      <c r="D26" s="31">
        <v>5</v>
      </c>
      <c r="E26" s="31">
        <v>6</v>
      </c>
    </row>
    <row r="27" spans="1:6" ht="20.25" customHeight="1">
      <c r="A27" s="443" t="s">
        <v>199</v>
      </c>
      <c r="B27" s="32" t="s">
        <v>33</v>
      </c>
      <c r="C27" s="32"/>
      <c r="D27" s="33" t="s">
        <v>34</v>
      </c>
      <c r="E27" s="33" t="s">
        <v>35</v>
      </c>
      <c r="F27" s="11"/>
    </row>
    <row r="28" spans="1:6" ht="47.25">
      <c r="A28" s="444"/>
      <c r="B28" s="34" t="s">
        <v>210</v>
      </c>
      <c r="C28" s="35" t="s">
        <v>36</v>
      </c>
      <c r="D28" s="36" t="e">
        <f>D29/D30*100</f>
        <v>#DIV/0!</v>
      </c>
      <c r="E28" s="36">
        <f>IF(E30=0,0,IF(E29&gt;E30,100,ROUND((E29/E30*100),2)))</f>
        <v>0</v>
      </c>
      <c r="F28" s="11"/>
    </row>
    <row r="29" spans="1:6" ht="15.75">
      <c r="A29" s="444"/>
      <c r="B29" s="193" t="s">
        <v>212</v>
      </c>
      <c r="C29" s="38" t="s">
        <v>214</v>
      </c>
      <c r="D29" s="200"/>
      <c r="E29" s="200">
        <f>D29</f>
        <v>0</v>
      </c>
      <c r="F29" s="11"/>
    </row>
    <row r="30" spans="1:6" ht="20.25" customHeight="1">
      <c r="A30" s="444"/>
      <c r="B30" s="193" t="s">
        <v>213</v>
      </c>
      <c r="C30" s="38" t="s">
        <v>214</v>
      </c>
      <c r="D30" s="200">
        <f>D29</f>
        <v>0</v>
      </c>
      <c r="E30" s="200"/>
      <c r="F30" s="11"/>
    </row>
    <row r="31" spans="1:5" ht="47.25">
      <c r="A31" s="444"/>
      <c r="B31" s="34" t="s">
        <v>211</v>
      </c>
      <c r="C31" s="35" t="s">
        <v>36</v>
      </c>
      <c r="D31" s="36" t="e">
        <f>D33/D32*100</f>
        <v>#DIV/0!</v>
      </c>
      <c r="E31" s="36">
        <f>IF(E33=0,0,IF(E33&gt;E32,100,ROUND((E33/E32*100),2)))</f>
        <v>0</v>
      </c>
    </row>
    <row r="32" spans="1:6" ht="15.75">
      <c r="A32" s="444"/>
      <c r="B32" s="193" t="s">
        <v>40</v>
      </c>
      <c r="C32" s="38" t="s">
        <v>38</v>
      </c>
      <c r="D32" s="9">
        <f>E32</f>
        <v>0</v>
      </c>
      <c r="E32" s="200"/>
      <c r="F32" s="11"/>
    </row>
    <row r="33" spans="1:6" ht="19.5" customHeight="1">
      <c r="A33" s="444"/>
      <c r="B33" s="193" t="s">
        <v>41</v>
      </c>
      <c r="C33" s="38" t="s">
        <v>38</v>
      </c>
      <c r="D33" s="9">
        <f>D32*C18%</f>
        <v>0</v>
      </c>
      <c r="E33" s="200"/>
      <c r="F33" s="11"/>
    </row>
    <row r="34" spans="1:11" ht="25.5">
      <c r="A34" s="444"/>
      <c r="B34" s="178" t="s">
        <v>209</v>
      </c>
      <c r="C34" s="179" t="s">
        <v>36</v>
      </c>
      <c r="D34" s="180">
        <f>IF(D35=0,0,D37/D35*100)</f>
        <v>0</v>
      </c>
      <c r="E34" s="180">
        <f>IF(E43=0,0,IF(E43&gt;0,IF(SUM(H44:H46)&gt;0,0),100))</f>
        <v>0</v>
      </c>
      <c r="F34" s="181"/>
      <c r="G34" s="181"/>
      <c r="H34" s="181"/>
      <c r="I34" s="181"/>
      <c r="J34" s="181"/>
      <c r="K34" s="181"/>
    </row>
    <row r="35" spans="1:11" ht="19.5" customHeight="1">
      <c r="A35" s="444"/>
      <c r="B35" s="194" t="s">
        <v>224</v>
      </c>
      <c r="C35" s="182" t="s">
        <v>38</v>
      </c>
      <c r="D35" s="183">
        <f>D43/3</f>
        <v>0</v>
      </c>
      <c r="E35" s="183">
        <f>E43</f>
        <v>0</v>
      </c>
      <c r="F35" s="181"/>
      <c r="G35" s="181"/>
      <c r="H35" s="181"/>
      <c r="I35" s="181"/>
      <c r="J35" s="181"/>
      <c r="K35" s="181"/>
    </row>
    <row r="36" spans="1:11" ht="17.25" customHeight="1">
      <c r="A36" s="444"/>
      <c r="B36" s="194" t="s">
        <v>216</v>
      </c>
      <c r="C36" s="182" t="s">
        <v>38</v>
      </c>
      <c r="D36" s="183"/>
      <c r="E36" s="184">
        <f>SUM(J44:J46)</f>
        <v>0</v>
      </c>
      <c r="F36" s="181"/>
      <c r="G36" s="181"/>
      <c r="H36" s="181"/>
      <c r="I36" s="181"/>
      <c r="J36" s="181"/>
      <c r="K36" s="181"/>
    </row>
    <row r="37" spans="1:11" ht="22.5" customHeight="1">
      <c r="A37" s="444"/>
      <c r="B37" s="194" t="s">
        <v>217</v>
      </c>
      <c r="C37" s="182" t="s">
        <v>38</v>
      </c>
      <c r="D37" s="183">
        <f>D35-D36</f>
        <v>0</v>
      </c>
      <c r="E37" s="183">
        <f>E35-E36</f>
        <v>0</v>
      </c>
      <c r="F37" s="181"/>
      <c r="G37" s="181"/>
      <c r="H37" s="181"/>
      <c r="I37" s="181"/>
      <c r="J37" s="181"/>
      <c r="K37" s="181"/>
    </row>
    <row r="38" spans="1:11" ht="25.5">
      <c r="A38" s="444"/>
      <c r="B38" s="178" t="s">
        <v>215</v>
      </c>
      <c r="C38" s="179" t="s">
        <v>36</v>
      </c>
      <c r="D38" s="180">
        <f>IF(D39=0,0,D41/D39*100)</f>
        <v>0</v>
      </c>
      <c r="E38" s="180">
        <f>IF(E43=0,0,IF(E43&gt;0,IF(SUM(K44:K46)&gt;0,0),100))</f>
        <v>0</v>
      </c>
      <c r="F38" s="181"/>
      <c r="G38" s="181"/>
      <c r="H38" s="181"/>
      <c r="I38" s="181"/>
      <c r="J38" s="181"/>
      <c r="K38" s="181"/>
    </row>
    <row r="39" spans="1:11" ht="18" customHeight="1">
      <c r="A39" s="444"/>
      <c r="B39" s="194" t="s">
        <v>224</v>
      </c>
      <c r="C39" s="182" t="s">
        <v>38</v>
      </c>
      <c r="D39" s="183">
        <f>D47</f>
        <v>0</v>
      </c>
      <c r="E39" s="183">
        <f>E47</f>
        <v>0</v>
      </c>
      <c r="F39" s="181"/>
      <c r="G39" s="181"/>
      <c r="H39" s="181"/>
      <c r="I39" s="181"/>
      <c r="J39" s="181"/>
      <c r="K39" s="181"/>
    </row>
    <row r="40" spans="1:11" ht="20.25" customHeight="1">
      <c r="A40" s="444"/>
      <c r="B40" s="194" t="s">
        <v>223</v>
      </c>
      <c r="C40" s="182" t="s">
        <v>38</v>
      </c>
      <c r="D40" s="183"/>
      <c r="E40" s="184">
        <f>SUM(G48:G50)</f>
        <v>0</v>
      </c>
      <c r="F40" s="181"/>
      <c r="G40" s="181"/>
      <c r="H40" s="181"/>
      <c r="I40" s="181"/>
      <c r="J40" s="181"/>
      <c r="K40" s="181"/>
    </row>
    <row r="41" spans="1:11" ht="18" customHeight="1">
      <c r="A41" s="444"/>
      <c r="B41" s="194" t="s">
        <v>225</v>
      </c>
      <c r="C41" s="182" t="s">
        <v>38</v>
      </c>
      <c r="D41" s="183">
        <f>D39-D40</f>
        <v>0</v>
      </c>
      <c r="E41" s="183">
        <f>E39-E40</f>
        <v>0</v>
      </c>
      <c r="F41" s="181"/>
      <c r="G41" s="181"/>
      <c r="H41" s="181"/>
      <c r="I41" s="181"/>
      <c r="J41" s="181"/>
      <c r="K41" s="181"/>
    </row>
    <row r="42" spans="1:11" s="1" customFormat="1" ht="34.5" customHeight="1">
      <c r="A42" s="444"/>
      <c r="B42" s="185" t="s">
        <v>54</v>
      </c>
      <c r="C42" s="185"/>
      <c r="D42" s="186" t="s">
        <v>55</v>
      </c>
      <c r="E42" s="186" t="s">
        <v>56</v>
      </c>
      <c r="F42" s="181"/>
      <c r="G42" s="476" t="s">
        <v>221</v>
      </c>
      <c r="H42" s="476"/>
      <c r="I42" s="181"/>
      <c r="J42" s="476" t="s">
        <v>222</v>
      </c>
      <c r="K42" s="476"/>
    </row>
    <row r="43" spans="1:11" ht="15" customHeight="1">
      <c r="A43" s="444"/>
      <c r="B43" s="187" t="s">
        <v>220</v>
      </c>
      <c r="C43" s="188" t="s">
        <v>38</v>
      </c>
      <c r="D43" s="189">
        <f>SUM(D44:D46)</f>
        <v>0</v>
      </c>
      <c r="E43" s="189">
        <f>E44</f>
        <v>0</v>
      </c>
      <c r="F43" s="181"/>
      <c r="G43" s="190" t="s">
        <v>218</v>
      </c>
      <c r="H43" s="190" t="s">
        <v>219</v>
      </c>
      <c r="I43" s="181"/>
      <c r="J43" s="190" t="s">
        <v>218</v>
      </c>
      <c r="K43" s="190" t="s">
        <v>219</v>
      </c>
    </row>
    <row r="44" spans="1:11" ht="15" customHeight="1">
      <c r="A44" s="444"/>
      <c r="B44" s="191" t="s">
        <v>84</v>
      </c>
      <c r="C44" s="192" t="s">
        <v>38</v>
      </c>
      <c r="D44" s="183"/>
      <c r="E44" s="183"/>
      <c r="F44" s="181"/>
      <c r="G44" s="184"/>
      <c r="H44" s="183">
        <f>IF(G44&gt;0,100,0)</f>
        <v>0</v>
      </c>
      <c r="I44" s="181"/>
      <c r="J44" s="184"/>
      <c r="K44" s="183">
        <f>IF(J44&gt;0,100,0)</f>
        <v>0</v>
      </c>
    </row>
    <row r="45" spans="1:11" ht="29.25" customHeight="1">
      <c r="A45" s="444"/>
      <c r="B45" s="191" t="s">
        <v>85</v>
      </c>
      <c r="C45" s="192" t="s">
        <v>38</v>
      </c>
      <c r="D45" s="183"/>
      <c r="E45" s="183"/>
      <c r="F45" s="181"/>
      <c r="G45" s="184"/>
      <c r="H45" s="183">
        <f>IF(G45&gt;0,100,0)</f>
        <v>0</v>
      </c>
      <c r="I45" s="181"/>
      <c r="J45" s="184"/>
      <c r="K45" s="183">
        <f>IF(J45&gt;0,100,0)</f>
        <v>0</v>
      </c>
    </row>
    <row r="46" spans="1:11" ht="29.25" customHeight="1">
      <c r="A46" s="444"/>
      <c r="B46" s="191" t="s">
        <v>86</v>
      </c>
      <c r="C46" s="192" t="s">
        <v>38</v>
      </c>
      <c r="D46" s="183"/>
      <c r="E46" s="183"/>
      <c r="F46" s="181"/>
      <c r="G46" s="184"/>
      <c r="H46" s="183">
        <f>IF(G46&gt;0,100,0)</f>
        <v>0</v>
      </c>
      <c r="I46" s="181"/>
      <c r="J46" s="184"/>
      <c r="K46" s="183">
        <f>IF(J46&gt;0,100,0)</f>
        <v>0</v>
      </c>
    </row>
  </sheetData>
  <sheetProtection selectLockedCells="1" selectUnlockedCells="1"/>
  <mergeCells count="32">
    <mergeCell ref="J42:K42"/>
    <mergeCell ref="A22:B22"/>
    <mergeCell ref="A24:A25"/>
    <mergeCell ref="B24:E24"/>
    <mergeCell ref="A27:A46"/>
    <mergeCell ref="G42:H42"/>
    <mergeCell ref="J14:J15"/>
    <mergeCell ref="G17:G19"/>
    <mergeCell ref="H17:H19"/>
    <mergeCell ref="I17:I19"/>
    <mergeCell ref="J17:J19"/>
    <mergeCell ref="A17:A20"/>
    <mergeCell ref="A13:A15"/>
    <mergeCell ref="B13:I13"/>
    <mergeCell ref="B14:F14"/>
    <mergeCell ref="G14:I14"/>
    <mergeCell ref="A7:J7"/>
    <mergeCell ref="A8:J8"/>
    <mergeCell ref="A9:J9"/>
    <mergeCell ref="A10:J10"/>
    <mergeCell ref="A11:J11"/>
    <mergeCell ref="A12:J12"/>
    <mergeCell ref="L17:N17"/>
    <mergeCell ref="L18:N18"/>
    <mergeCell ref="L19:N19"/>
    <mergeCell ref="L21:N22"/>
    <mergeCell ref="A1:J1"/>
    <mergeCell ref="A2:J2"/>
    <mergeCell ref="A3:J3"/>
    <mergeCell ref="A4:J4"/>
    <mergeCell ref="A5:J5"/>
    <mergeCell ref="A6:J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2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65"/>
  <sheetViews>
    <sheetView view="pageBreakPreview" zoomScale="70" zoomScaleSheetLayoutView="70" zoomScalePageLayoutView="0" workbookViewId="0" topLeftCell="A26">
      <selection activeCell="F59" sqref="F59:F61"/>
    </sheetView>
  </sheetViews>
  <sheetFormatPr defaultColWidth="8.57421875" defaultRowHeight="15"/>
  <cols>
    <col min="1" max="1" width="8.57421875" style="0" customWidth="1"/>
    <col min="2" max="2" width="29.8515625" style="0" customWidth="1"/>
    <col min="3" max="3" width="51.421875" style="0" customWidth="1"/>
    <col min="4" max="4" width="11.8515625" style="0" customWidth="1"/>
    <col min="5" max="7" width="10.00390625" style="0" customWidth="1"/>
    <col min="8" max="11" width="9.00390625" style="0" customWidth="1"/>
  </cols>
  <sheetData>
    <row r="1" spans="1:11" ht="18.75">
      <c r="A1" s="477" t="s">
        <v>174</v>
      </c>
      <c r="B1" s="477"/>
      <c r="C1" s="477"/>
      <c r="D1" s="477"/>
      <c r="E1" s="477"/>
      <c r="F1" s="477"/>
      <c r="G1" s="477"/>
      <c r="H1" s="477"/>
      <c r="I1" s="477"/>
      <c r="J1" s="477"/>
      <c r="K1" s="98"/>
    </row>
    <row r="2" spans="1:11" ht="18.75">
      <c r="A2" s="477" t="s">
        <v>62</v>
      </c>
      <c r="B2" s="477"/>
      <c r="C2" s="477"/>
      <c r="D2" s="477"/>
      <c r="E2" s="477"/>
      <c r="F2" s="477"/>
      <c r="G2" s="477"/>
      <c r="H2" s="477"/>
      <c r="I2" s="477"/>
      <c r="J2" s="477"/>
      <c r="K2" s="98"/>
    </row>
    <row r="3" spans="1:11" ht="18" customHeight="1">
      <c r="A3" s="464" t="s">
        <v>255</v>
      </c>
      <c r="B3" s="464"/>
      <c r="C3" s="464"/>
      <c r="D3" s="464"/>
      <c r="E3" s="464"/>
      <c r="F3" s="464"/>
      <c r="G3" s="464"/>
      <c r="H3" s="464"/>
      <c r="I3" s="464"/>
      <c r="J3" s="464"/>
      <c r="K3" s="98"/>
    </row>
    <row r="4" spans="1:11" ht="18.75">
      <c r="A4" s="477" t="s">
        <v>236</v>
      </c>
      <c r="B4" s="477"/>
      <c r="C4" s="477"/>
      <c r="D4" s="477"/>
      <c r="E4" s="477"/>
      <c r="F4" s="477"/>
      <c r="G4" s="477"/>
      <c r="H4" s="477"/>
      <c r="I4" s="477"/>
      <c r="J4" s="477"/>
      <c r="K4" s="98"/>
    </row>
    <row r="5" spans="1:11" ht="18.75">
      <c r="A5" s="45"/>
      <c r="B5" s="45"/>
      <c r="C5" s="45"/>
      <c r="D5" s="45"/>
      <c r="E5" s="45"/>
      <c r="F5" s="45"/>
      <c r="G5" s="45"/>
      <c r="H5" s="45"/>
      <c r="I5" s="45"/>
      <c r="J5" s="45"/>
      <c r="K5" s="98"/>
    </row>
    <row r="6" spans="1:11" ht="15.75">
      <c r="A6" s="478"/>
      <c r="B6" s="478"/>
      <c r="C6" s="478"/>
      <c r="D6" s="478"/>
      <c r="E6" s="478"/>
      <c r="F6" s="478"/>
      <c r="G6" s="478"/>
      <c r="H6" s="478"/>
      <c r="I6" s="478"/>
      <c r="J6" s="478"/>
      <c r="K6" s="98"/>
    </row>
    <row r="7" spans="1:11" ht="15.75" customHeight="1">
      <c r="A7" s="479" t="s">
        <v>63</v>
      </c>
      <c r="B7" s="480" t="s">
        <v>10</v>
      </c>
      <c r="C7" s="480"/>
      <c r="D7" s="480"/>
      <c r="E7" s="480"/>
      <c r="F7" s="480"/>
      <c r="G7" s="480"/>
      <c r="H7" s="480"/>
      <c r="I7" s="480"/>
      <c r="J7" s="480"/>
      <c r="K7" s="489" t="s">
        <v>64</v>
      </c>
    </row>
    <row r="8" spans="1:11" ht="15" customHeight="1">
      <c r="A8" s="479"/>
      <c r="B8" s="483" t="s">
        <v>65</v>
      </c>
      <c r="C8" s="492" t="s">
        <v>66</v>
      </c>
      <c r="D8" s="492"/>
      <c r="E8" s="492"/>
      <c r="F8" s="492"/>
      <c r="G8" s="492"/>
      <c r="H8" s="493" t="s">
        <v>13</v>
      </c>
      <c r="I8" s="493"/>
      <c r="J8" s="493"/>
      <c r="K8" s="490"/>
    </row>
    <row r="9" spans="1:11" ht="15">
      <c r="A9" s="479"/>
      <c r="B9" s="483"/>
      <c r="C9" s="492"/>
      <c r="D9" s="492"/>
      <c r="E9" s="492"/>
      <c r="F9" s="492"/>
      <c r="G9" s="492"/>
      <c r="H9" s="493"/>
      <c r="I9" s="493"/>
      <c r="J9" s="493"/>
      <c r="K9" s="490"/>
    </row>
    <row r="10" spans="1:11" ht="18.75">
      <c r="A10" s="479"/>
      <c r="B10" s="47"/>
      <c r="C10" s="47"/>
      <c r="D10" s="48" t="s">
        <v>67</v>
      </c>
      <c r="E10" s="48" t="s">
        <v>68</v>
      </c>
      <c r="F10" s="48" t="s">
        <v>69</v>
      </c>
      <c r="G10" s="48" t="s">
        <v>19</v>
      </c>
      <c r="H10" s="48" t="s">
        <v>70</v>
      </c>
      <c r="I10" s="49" t="s">
        <v>71</v>
      </c>
      <c r="J10" s="50" t="s">
        <v>72</v>
      </c>
      <c r="K10" s="491"/>
    </row>
    <row r="11" spans="1:11" ht="15.75">
      <c r="A11" s="46">
        <v>1</v>
      </c>
      <c r="B11" s="46" t="s">
        <v>73</v>
      </c>
      <c r="C11" s="46" t="s">
        <v>74</v>
      </c>
      <c r="D11" s="50">
        <v>4</v>
      </c>
      <c r="E11" s="50">
        <v>5</v>
      </c>
      <c r="F11" s="50">
        <v>6</v>
      </c>
      <c r="G11" s="50">
        <v>7</v>
      </c>
      <c r="H11" s="51">
        <v>8</v>
      </c>
      <c r="I11" s="49">
        <v>9</v>
      </c>
      <c r="J11" s="52">
        <v>10</v>
      </c>
      <c r="K11" s="50">
        <v>11</v>
      </c>
    </row>
    <row r="12" spans="1:11" ht="122.25" customHeight="1">
      <c r="A12" s="494" t="s">
        <v>75</v>
      </c>
      <c r="B12" s="496" t="s">
        <v>76</v>
      </c>
      <c r="C12" s="7" t="s">
        <v>77</v>
      </c>
      <c r="D12" s="54">
        <f>'[3]Работы_'!$K$13</f>
        <v>3200</v>
      </c>
      <c r="E12" s="52">
        <f>F24</f>
        <v>5709</v>
      </c>
      <c r="F12" s="55">
        <f>IF(E12/D12*100&gt;100,100,E12/D12*100)</f>
        <v>100</v>
      </c>
      <c r="G12" s="10" t="s">
        <v>24</v>
      </c>
      <c r="H12" s="480"/>
      <c r="I12" s="480"/>
      <c r="J12" s="480"/>
      <c r="K12" s="495"/>
    </row>
    <row r="13" spans="1:11" ht="122.25" customHeight="1">
      <c r="A13" s="494"/>
      <c r="B13" s="496"/>
      <c r="C13" s="7" t="s">
        <v>78</v>
      </c>
      <c r="D13" s="54">
        <f>'[3]Работы_'!$D$13</f>
        <v>9</v>
      </c>
      <c r="E13" s="52">
        <f>F37</f>
        <v>7</v>
      </c>
      <c r="F13" s="55">
        <f>IF(E13/D13*100&gt;100,100,E13/D13*100)</f>
        <v>77.77777777777779</v>
      </c>
      <c r="G13" s="10" t="s">
        <v>24</v>
      </c>
      <c r="H13" s="480"/>
      <c r="I13" s="480"/>
      <c r="J13" s="480"/>
      <c r="K13" s="495"/>
    </row>
    <row r="14" spans="1:11" ht="15.75">
      <c r="A14" s="494"/>
      <c r="B14" s="53"/>
      <c r="C14" s="56" t="s">
        <v>79</v>
      </c>
      <c r="D14" s="18" t="s">
        <v>24</v>
      </c>
      <c r="E14" s="18" t="s">
        <v>24</v>
      </c>
      <c r="F14" s="18" t="s">
        <v>24</v>
      </c>
      <c r="G14" s="10">
        <f>SUM(F12:F13)/2</f>
        <v>88.88888888888889</v>
      </c>
      <c r="H14" s="57">
        <f>E52</f>
        <v>9</v>
      </c>
      <c r="I14" s="58">
        <f>F52</f>
        <v>7</v>
      </c>
      <c r="J14" s="55">
        <f>IF(I14/H14*100&gt;100,100,I14/H14*100)</f>
        <v>77.77777777777779</v>
      </c>
      <c r="K14" s="59">
        <f>(J14+G14)/2</f>
        <v>83.33333333333334</v>
      </c>
    </row>
    <row r="15" ht="13.5" customHeight="1"/>
    <row r="16" spans="1:12" ht="18.75" customHeight="1" hidden="1">
      <c r="A16" s="60" t="s">
        <v>167</v>
      </c>
      <c r="B16" s="61"/>
      <c r="C16" s="61"/>
      <c r="D16" s="61"/>
      <c r="E16" s="61"/>
      <c r="F16" s="61"/>
      <c r="G16" s="61"/>
      <c r="H16" s="481">
        <f>'[1]ЦПС'!$HK$165</f>
        <v>0</v>
      </c>
      <c r="I16" s="481"/>
      <c r="J16" s="62"/>
      <c r="K16" s="63"/>
      <c r="L16" s="63"/>
    </row>
    <row r="18" spans="1:11" ht="15.75" customHeight="1">
      <c r="A18" s="488" t="s">
        <v>80</v>
      </c>
      <c r="B18" s="488"/>
      <c r="C18" s="488"/>
      <c r="D18" s="488"/>
      <c r="E18" s="488"/>
      <c r="F18" s="488"/>
      <c r="G18" s="488"/>
      <c r="H18" s="64"/>
      <c r="I18" s="64"/>
      <c r="J18" s="64"/>
      <c r="K18" s="64"/>
    </row>
    <row r="20" spans="1:6" ht="15" customHeight="1">
      <c r="A20" s="482" t="s">
        <v>63</v>
      </c>
      <c r="B20" s="486" t="s">
        <v>10</v>
      </c>
      <c r="C20" s="487"/>
      <c r="D20" s="487"/>
      <c r="E20" s="487"/>
      <c r="F20" s="487"/>
    </row>
    <row r="21" spans="1:6" ht="36.75">
      <c r="A21" s="482"/>
      <c r="B21" s="65"/>
      <c r="C21" s="66" t="s">
        <v>81</v>
      </c>
      <c r="D21" s="29" t="s">
        <v>30</v>
      </c>
      <c r="E21" s="29" t="s">
        <v>31</v>
      </c>
      <c r="F21" s="29" t="s">
        <v>32</v>
      </c>
    </row>
    <row r="22" spans="1:6" ht="15">
      <c r="A22" s="67">
        <v>1</v>
      </c>
      <c r="B22" s="67" t="s">
        <v>73</v>
      </c>
      <c r="C22" s="68" t="s">
        <v>74</v>
      </c>
      <c r="D22" s="31">
        <v>4</v>
      </c>
      <c r="E22" s="31">
        <v>5</v>
      </c>
      <c r="F22" s="31">
        <v>6</v>
      </c>
    </row>
    <row r="23" spans="1:6" ht="30" customHeight="1">
      <c r="A23" s="483" t="s">
        <v>75</v>
      </c>
      <c r="B23" s="484" t="s">
        <v>76</v>
      </c>
      <c r="C23" s="69" t="s">
        <v>82</v>
      </c>
      <c r="D23" s="32"/>
      <c r="E23" s="33" t="s">
        <v>34</v>
      </c>
      <c r="F23" s="33" t="s">
        <v>35</v>
      </c>
    </row>
    <row r="24" spans="1:12" ht="34.5" customHeight="1">
      <c r="A24" s="483"/>
      <c r="B24" s="484"/>
      <c r="C24" s="70" t="s">
        <v>83</v>
      </c>
      <c r="D24" s="35" t="s">
        <v>38</v>
      </c>
      <c r="E24" s="43">
        <f>SUM(E25:E36)</f>
        <v>3200</v>
      </c>
      <c r="F24" s="43">
        <f>SUM(F25:F36)</f>
        <v>5709</v>
      </c>
      <c r="G24" s="342">
        <f>D12-E24</f>
        <v>0</v>
      </c>
      <c r="I24" s="71"/>
      <c r="J24" s="71"/>
      <c r="K24" s="71"/>
      <c r="L24" s="71"/>
    </row>
    <row r="25" spans="1:12" ht="15" customHeight="1">
      <c r="A25" s="483"/>
      <c r="B25" s="484"/>
      <c r="C25" s="72" t="s">
        <v>45</v>
      </c>
      <c r="D25" s="38" t="s">
        <v>38</v>
      </c>
      <c r="E25" s="343">
        <v>200</v>
      </c>
      <c r="F25" s="255">
        <v>217</v>
      </c>
      <c r="I25" s="208"/>
      <c r="J25" s="71"/>
      <c r="K25" s="71"/>
      <c r="L25" s="71"/>
    </row>
    <row r="26" spans="1:12" ht="15">
      <c r="A26" s="483"/>
      <c r="B26" s="484"/>
      <c r="C26" s="72" t="s">
        <v>46</v>
      </c>
      <c r="D26" s="38" t="s">
        <v>38</v>
      </c>
      <c r="E26" s="343">
        <v>300</v>
      </c>
      <c r="F26" s="255">
        <v>300</v>
      </c>
      <c r="I26" s="208"/>
      <c r="J26" s="71"/>
      <c r="K26" s="71"/>
      <c r="L26" s="71"/>
    </row>
    <row r="27" spans="1:12" ht="15">
      <c r="A27" s="483"/>
      <c r="B27" s="484"/>
      <c r="C27" s="72" t="s">
        <v>47</v>
      </c>
      <c r="D27" s="38" t="s">
        <v>38</v>
      </c>
      <c r="E27" s="343">
        <v>300</v>
      </c>
      <c r="F27" s="255">
        <v>302</v>
      </c>
      <c r="J27" s="71"/>
      <c r="K27" s="71"/>
      <c r="L27" s="71"/>
    </row>
    <row r="28" spans="1:12" ht="15">
      <c r="A28" s="483"/>
      <c r="B28" s="484"/>
      <c r="C28" s="72" t="s">
        <v>48</v>
      </c>
      <c r="D28" s="38" t="s">
        <v>38</v>
      </c>
      <c r="E28" s="343">
        <f>500+300</f>
        <v>800</v>
      </c>
      <c r="F28" s="255">
        <v>3480</v>
      </c>
      <c r="J28" s="71"/>
      <c r="K28" s="71"/>
      <c r="L28" s="71"/>
    </row>
    <row r="29" spans="1:12" ht="15">
      <c r="A29" s="483"/>
      <c r="B29" s="484"/>
      <c r="C29" s="72" t="s">
        <v>49</v>
      </c>
      <c r="D29" s="38" t="s">
        <v>38</v>
      </c>
      <c r="E29" s="343">
        <v>800</v>
      </c>
      <c r="F29" s="255">
        <v>0</v>
      </c>
      <c r="J29" s="71"/>
      <c r="K29" s="71"/>
      <c r="L29" s="71"/>
    </row>
    <row r="30" spans="1:12" ht="15">
      <c r="A30" s="483"/>
      <c r="B30" s="484"/>
      <c r="C30" s="72" t="s">
        <v>84</v>
      </c>
      <c r="D30" s="38" t="s">
        <v>38</v>
      </c>
      <c r="E30" s="343">
        <v>300</v>
      </c>
      <c r="F30" s="255">
        <v>1410</v>
      </c>
      <c r="J30" s="71"/>
      <c r="K30" s="71"/>
      <c r="L30" s="71"/>
    </row>
    <row r="31" spans="1:12" ht="15">
      <c r="A31" s="483"/>
      <c r="B31" s="484"/>
      <c r="C31" s="72" t="s">
        <v>85</v>
      </c>
      <c r="D31" s="38" t="s">
        <v>38</v>
      </c>
      <c r="E31" s="343"/>
      <c r="F31" s="115">
        <v>0</v>
      </c>
      <c r="J31" s="71"/>
      <c r="K31" s="71"/>
      <c r="L31" s="71"/>
    </row>
    <row r="32" spans="1:12" ht="15">
      <c r="A32" s="483"/>
      <c r="B32" s="484"/>
      <c r="C32" s="72" t="s">
        <v>86</v>
      </c>
      <c r="D32" s="38" t="s">
        <v>38</v>
      </c>
      <c r="E32" s="343"/>
      <c r="F32" s="115">
        <v>0</v>
      </c>
      <c r="J32" s="71"/>
      <c r="K32" s="71"/>
      <c r="L32" s="71"/>
    </row>
    <row r="33" spans="1:12" ht="15">
      <c r="A33" s="483"/>
      <c r="B33" s="484"/>
      <c r="C33" s="72" t="s">
        <v>50</v>
      </c>
      <c r="D33" s="38" t="s">
        <v>38</v>
      </c>
      <c r="E33" s="343"/>
      <c r="F33" s="115">
        <v>0</v>
      </c>
      <c r="J33" s="71"/>
      <c r="K33" s="71"/>
      <c r="L33" s="71"/>
    </row>
    <row r="34" spans="1:12" ht="15">
      <c r="A34" s="483"/>
      <c r="B34" s="484"/>
      <c r="C34" s="72" t="s">
        <v>51</v>
      </c>
      <c r="D34" s="38" t="s">
        <v>38</v>
      </c>
      <c r="E34" s="343">
        <v>300</v>
      </c>
      <c r="F34" s="115"/>
      <c r="I34" s="208"/>
      <c r="J34" s="71"/>
      <c r="K34" s="71"/>
      <c r="L34" s="71"/>
    </row>
    <row r="35" spans="1:12" ht="15">
      <c r="A35" s="483"/>
      <c r="B35" s="484"/>
      <c r="C35" s="72" t="s">
        <v>52</v>
      </c>
      <c r="D35" s="38" t="s">
        <v>38</v>
      </c>
      <c r="E35" s="343">
        <v>200</v>
      </c>
      <c r="F35" s="115"/>
      <c r="I35" s="208"/>
      <c r="J35" s="71"/>
      <c r="K35" s="71"/>
      <c r="L35" s="71"/>
    </row>
    <row r="36" spans="1:12" ht="15">
      <c r="A36" s="483"/>
      <c r="B36" s="484"/>
      <c r="C36" s="72" t="s">
        <v>53</v>
      </c>
      <c r="D36" s="38" t="s">
        <v>38</v>
      </c>
      <c r="E36" s="343"/>
      <c r="F36" s="115"/>
      <c r="I36" s="208"/>
      <c r="J36" s="71"/>
      <c r="K36" s="71"/>
      <c r="L36" s="71"/>
    </row>
    <row r="37" spans="1:12" ht="33" customHeight="1">
      <c r="A37" s="483"/>
      <c r="B37" s="484"/>
      <c r="C37" s="70" t="s">
        <v>87</v>
      </c>
      <c r="D37" s="35" t="s">
        <v>88</v>
      </c>
      <c r="E37" s="43">
        <f>SUM(E38:E49)</f>
        <v>9</v>
      </c>
      <c r="F37" s="43">
        <f>SUM(F38:F49)</f>
        <v>7</v>
      </c>
      <c r="G37" s="342">
        <f>D13-E37</f>
        <v>0</v>
      </c>
      <c r="H37" s="207"/>
      <c r="I37" s="71"/>
      <c r="J37" s="71"/>
      <c r="K37" s="71"/>
      <c r="L37" s="71"/>
    </row>
    <row r="38" spans="1:12" ht="15" customHeight="1">
      <c r="A38" s="483"/>
      <c r="B38" s="484"/>
      <c r="C38" s="72" t="s">
        <v>45</v>
      </c>
      <c r="D38" s="38" t="s">
        <v>88</v>
      </c>
      <c r="E38" s="344">
        <v>1</v>
      </c>
      <c r="F38" s="255">
        <v>1</v>
      </c>
      <c r="H38" s="73"/>
      <c r="I38" s="71"/>
      <c r="J38" s="71"/>
      <c r="K38" s="71"/>
      <c r="L38" s="71"/>
    </row>
    <row r="39" spans="1:12" ht="15">
      <c r="A39" s="483"/>
      <c r="B39" s="484"/>
      <c r="C39" s="72" t="s">
        <v>46</v>
      </c>
      <c r="D39" s="38" t="s">
        <v>88</v>
      </c>
      <c r="E39" s="344">
        <v>1</v>
      </c>
      <c r="F39" s="255">
        <v>1</v>
      </c>
      <c r="H39" s="74"/>
      <c r="I39" s="71"/>
      <c r="J39" s="71"/>
      <c r="K39" s="71"/>
      <c r="L39" s="71"/>
    </row>
    <row r="40" spans="1:12" ht="15">
      <c r="A40" s="483"/>
      <c r="B40" s="484"/>
      <c r="C40" s="72" t="s">
        <v>47</v>
      </c>
      <c r="D40" s="38" t="s">
        <v>88</v>
      </c>
      <c r="E40" s="344">
        <v>1</v>
      </c>
      <c r="F40" s="255">
        <v>1</v>
      </c>
      <c r="H40" s="74"/>
      <c r="I40" s="71"/>
      <c r="J40" s="71"/>
      <c r="K40" s="71"/>
      <c r="L40" s="71"/>
    </row>
    <row r="41" spans="1:12" ht="15">
      <c r="A41" s="483"/>
      <c r="B41" s="484"/>
      <c r="C41" s="72" t="s">
        <v>48</v>
      </c>
      <c r="D41" s="38" t="s">
        <v>88</v>
      </c>
      <c r="E41" s="344">
        <v>2</v>
      </c>
      <c r="F41" s="255">
        <v>2</v>
      </c>
      <c r="H41" s="73"/>
      <c r="I41" s="71"/>
      <c r="J41" s="71"/>
      <c r="K41" s="71"/>
      <c r="L41" s="71"/>
    </row>
    <row r="42" spans="1:12" ht="15">
      <c r="A42" s="483"/>
      <c r="B42" s="484"/>
      <c r="C42" s="72" t="s">
        <v>49</v>
      </c>
      <c r="D42" s="38" t="s">
        <v>88</v>
      </c>
      <c r="E42" s="344">
        <v>1</v>
      </c>
      <c r="F42" s="255">
        <v>0</v>
      </c>
      <c r="H42" s="73"/>
      <c r="I42" s="71"/>
      <c r="J42" s="71"/>
      <c r="K42" s="71"/>
      <c r="L42" s="71"/>
    </row>
    <row r="43" spans="1:12" ht="15">
      <c r="A43" s="483"/>
      <c r="B43" s="484"/>
      <c r="C43" s="72" t="s">
        <v>84</v>
      </c>
      <c r="D43" s="38" t="s">
        <v>88</v>
      </c>
      <c r="E43" s="344">
        <v>1</v>
      </c>
      <c r="F43" s="255">
        <v>2</v>
      </c>
      <c r="H43" s="73"/>
      <c r="I43" s="71"/>
      <c r="J43" s="71"/>
      <c r="K43" s="71"/>
      <c r="L43" s="71"/>
    </row>
    <row r="44" spans="1:12" ht="15">
      <c r="A44" s="483"/>
      <c r="B44" s="484"/>
      <c r="C44" s="72" t="s">
        <v>85</v>
      </c>
      <c r="D44" s="38" t="s">
        <v>88</v>
      </c>
      <c r="E44" s="344"/>
      <c r="F44" s="115">
        <v>0</v>
      </c>
      <c r="H44" s="73"/>
      <c r="I44" s="71"/>
      <c r="J44" s="71"/>
      <c r="K44" s="71"/>
      <c r="L44" s="71"/>
    </row>
    <row r="45" spans="1:12" ht="15">
      <c r="A45" s="483"/>
      <c r="B45" s="484"/>
      <c r="C45" s="72" t="s">
        <v>86</v>
      </c>
      <c r="D45" s="38" t="s">
        <v>88</v>
      </c>
      <c r="E45" s="344"/>
      <c r="F45" s="115">
        <v>0</v>
      </c>
      <c r="H45" s="73"/>
      <c r="I45" s="71"/>
      <c r="J45" s="71"/>
      <c r="K45" s="71"/>
      <c r="L45" s="71"/>
    </row>
    <row r="46" spans="1:12" ht="15">
      <c r="A46" s="483"/>
      <c r="B46" s="484"/>
      <c r="C46" s="72" t="s">
        <v>50</v>
      </c>
      <c r="D46" s="38" t="s">
        <v>88</v>
      </c>
      <c r="E46" s="344"/>
      <c r="F46" s="115">
        <v>0</v>
      </c>
      <c r="H46" s="73"/>
      <c r="I46" s="71"/>
      <c r="J46" s="71"/>
      <c r="K46" s="71"/>
      <c r="L46" s="71"/>
    </row>
    <row r="47" spans="1:12" ht="15">
      <c r="A47" s="483"/>
      <c r="B47" s="484"/>
      <c r="C47" s="72" t="s">
        <v>51</v>
      </c>
      <c r="D47" s="38" t="s">
        <v>88</v>
      </c>
      <c r="E47" s="344">
        <v>1</v>
      </c>
      <c r="F47" s="115"/>
      <c r="H47" s="73"/>
      <c r="I47" s="71"/>
      <c r="J47" s="71"/>
      <c r="K47" s="71"/>
      <c r="L47" s="71"/>
    </row>
    <row r="48" spans="1:12" ht="15">
      <c r="A48" s="483"/>
      <c r="B48" s="484"/>
      <c r="C48" s="72" t="s">
        <v>52</v>
      </c>
      <c r="D48" s="38" t="s">
        <v>88</v>
      </c>
      <c r="E48" s="344">
        <v>1</v>
      </c>
      <c r="F48" s="115"/>
      <c r="H48" s="73"/>
      <c r="I48" s="71"/>
      <c r="J48" s="71"/>
      <c r="K48" s="71"/>
      <c r="L48" s="71"/>
    </row>
    <row r="49" spans="1:12" ht="15">
      <c r="A49" s="483"/>
      <c r="B49" s="484"/>
      <c r="C49" s="72" t="s">
        <v>53</v>
      </c>
      <c r="D49" s="38" t="s">
        <v>88</v>
      </c>
      <c r="E49" s="344"/>
      <c r="F49" s="115"/>
      <c r="H49" s="73"/>
      <c r="I49" s="71"/>
      <c r="J49" s="71"/>
      <c r="K49" s="71"/>
      <c r="L49" s="71"/>
    </row>
    <row r="50" spans="1:12" ht="15" customHeight="1">
      <c r="A50" s="483"/>
      <c r="B50" s="484"/>
      <c r="C50" s="485" t="s">
        <v>19</v>
      </c>
      <c r="D50" s="485"/>
      <c r="E50" s="485"/>
      <c r="F50" s="485"/>
      <c r="H50" s="71"/>
      <c r="I50" s="71"/>
      <c r="J50" s="71"/>
      <c r="K50" s="71"/>
      <c r="L50" s="71"/>
    </row>
    <row r="51" spans="1:12" ht="30">
      <c r="A51" s="483"/>
      <c r="B51" s="484"/>
      <c r="C51" s="69" t="s">
        <v>89</v>
      </c>
      <c r="D51" s="75"/>
      <c r="E51" s="76" t="s">
        <v>55</v>
      </c>
      <c r="F51" s="76" t="s">
        <v>56</v>
      </c>
      <c r="H51" s="71"/>
      <c r="I51" s="71"/>
      <c r="J51" s="71"/>
      <c r="K51" s="71"/>
      <c r="L51" s="71"/>
    </row>
    <row r="52" spans="1:12" ht="18" customHeight="1">
      <c r="A52" s="483"/>
      <c r="B52" s="484"/>
      <c r="C52" s="77" t="s">
        <v>90</v>
      </c>
      <c r="D52" s="78" t="s">
        <v>38</v>
      </c>
      <c r="E52" s="43">
        <f>SUM(E53:E64)</f>
        <v>9</v>
      </c>
      <c r="F52" s="43">
        <f>SUM(F53:F64)</f>
        <v>7</v>
      </c>
      <c r="H52" s="71"/>
      <c r="I52" s="71"/>
      <c r="J52" s="71"/>
      <c r="K52" s="71"/>
      <c r="L52" s="71"/>
    </row>
    <row r="53" spans="1:12" ht="15">
      <c r="A53" s="483"/>
      <c r="B53" s="484"/>
      <c r="C53" s="72" t="s">
        <v>45</v>
      </c>
      <c r="D53" s="38" t="s">
        <v>38</v>
      </c>
      <c r="E53" s="96">
        <f>E38</f>
        <v>1</v>
      </c>
      <c r="F53" s="255">
        <v>1</v>
      </c>
      <c r="H53" s="73"/>
      <c r="I53" s="71"/>
      <c r="J53" s="71"/>
      <c r="K53" s="71"/>
      <c r="L53" s="71"/>
    </row>
    <row r="54" spans="1:12" ht="15">
      <c r="A54" s="483"/>
      <c r="B54" s="484"/>
      <c r="C54" s="72" t="s">
        <v>46</v>
      </c>
      <c r="D54" s="38" t="s">
        <v>38</v>
      </c>
      <c r="E54" s="96">
        <f aca="true" t="shared" si="0" ref="E54:E64">E39</f>
        <v>1</v>
      </c>
      <c r="F54" s="255">
        <v>1</v>
      </c>
      <c r="H54" s="74"/>
      <c r="I54" s="71"/>
      <c r="J54" s="71"/>
      <c r="K54" s="71"/>
      <c r="L54" s="71"/>
    </row>
    <row r="55" spans="1:12" ht="15">
      <c r="A55" s="483"/>
      <c r="B55" s="484"/>
      <c r="C55" s="72" t="s">
        <v>47</v>
      </c>
      <c r="D55" s="38" t="s">
        <v>38</v>
      </c>
      <c r="E55" s="96">
        <f t="shared" si="0"/>
        <v>1</v>
      </c>
      <c r="F55" s="255">
        <v>1</v>
      </c>
      <c r="H55" s="74"/>
      <c r="I55" s="71"/>
      <c r="J55" s="71"/>
      <c r="K55" s="71"/>
      <c r="L55" s="71"/>
    </row>
    <row r="56" spans="1:12" ht="15">
      <c r="A56" s="483"/>
      <c r="B56" s="484"/>
      <c r="C56" s="72" t="s">
        <v>48</v>
      </c>
      <c r="D56" s="38" t="s">
        <v>38</v>
      </c>
      <c r="E56" s="96">
        <f t="shared" si="0"/>
        <v>2</v>
      </c>
      <c r="F56" s="255">
        <v>2</v>
      </c>
      <c r="H56" s="73"/>
      <c r="I56" s="71"/>
      <c r="J56" s="71"/>
      <c r="K56" s="71"/>
      <c r="L56" s="71"/>
    </row>
    <row r="57" spans="1:12" ht="15">
      <c r="A57" s="483"/>
      <c r="B57" s="484"/>
      <c r="C57" s="72" t="s">
        <v>49</v>
      </c>
      <c r="D57" s="38" t="s">
        <v>38</v>
      </c>
      <c r="E57" s="96">
        <f t="shared" si="0"/>
        <v>1</v>
      </c>
      <c r="F57" s="255">
        <v>0</v>
      </c>
      <c r="H57" s="73"/>
      <c r="I57" s="71"/>
      <c r="J57" s="71"/>
      <c r="K57" s="71"/>
      <c r="L57" s="71"/>
    </row>
    <row r="58" spans="1:8" ht="15">
      <c r="A58" s="483"/>
      <c r="B58" s="484"/>
      <c r="C58" s="72" t="s">
        <v>84</v>
      </c>
      <c r="D58" s="38" t="s">
        <v>38</v>
      </c>
      <c r="E58" s="96">
        <f t="shared" si="0"/>
        <v>1</v>
      </c>
      <c r="F58" s="255">
        <v>2</v>
      </c>
      <c r="H58" s="79"/>
    </row>
    <row r="59" spans="1:8" ht="15">
      <c r="A59" s="483"/>
      <c r="B59" s="484"/>
      <c r="C59" s="72" t="s">
        <v>85</v>
      </c>
      <c r="D59" s="38" t="s">
        <v>38</v>
      </c>
      <c r="E59" s="96">
        <f t="shared" si="0"/>
        <v>0</v>
      </c>
      <c r="F59" s="115">
        <v>0</v>
      </c>
      <c r="H59" s="79"/>
    </row>
    <row r="60" spans="1:8" ht="15">
      <c r="A60" s="483"/>
      <c r="B60" s="484"/>
      <c r="C60" s="72" t="s">
        <v>86</v>
      </c>
      <c r="D60" s="38" t="s">
        <v>38</v>
      </c>
      <c r="E60" s="96">
        <f t="shared" si="0"/>
        <v>0</v>
      </c>
      <c r="F60" s="115">
        <v>0</v>
      </c>
      <c r="H60" s="79"/>
    </row>
    <row r="61" spans="1:8" ht="15">
      <c r="A61" s="483"/>
      <c r="B61" s="484"/>
      <c r="C61" s="72" t="s">
        <v>50</v>
      </c>
      <c r="D61" s="80" t="s">
        <v>38</v>
      </c>
      <c r="E61" s="96">
        <f t="shared" si="0"/>
        <v>0</v>
      </c>
      <c r="F61" s="115">
        <v>0</v>
      </c>
      <c r="H61" s="79"/>
    </row>
    <row r="62" spans="1:8" ht="15">
      <c r="A62" s="483"/>
      <c r="B62" s="484"/>
      <c r="C62" s="72" t="s">
        <v>51</v>
      </c>
      <c r="D62" s="38" t="s">
        <v>38</v>
      </c>
      <c r="E62" s="96">
        <f t="shared" si="0"/>
        <v>1</v>
      </c>
      <c r="F62" s="115"/>
      <c r="H62" s="79"/>
    </row>
    <row r="63" spans="1:8" ht="15">
      <c r="A63" s="483"/>
      <c r="B63" s="484"/>
      <c r="C63" s="72" t="s">
        <v>52</v>
      </c>
      <c r="D63" s="38" t="s">
        <v>38</v>
      </c>
      <c r="E63" s="96">
        <f t="shared" si="0"/>
        <v>1</v>
      </c>
      <c r="F63" s="115"/>
      <c r="H63" s="79"/>
    </row>
    <row r="64" spans="1:8" ht="15">
      <c r="A64" s="483"/>
      <c r="B64" s="484"/>
      <c r="C64" s="72" t="s">
        <v>53</v>
      </c>
      <c r="D64" s="80" t="s">
        <v>38</v>
      </c>
      <c r="E64" s="96">
        <f t="shared" si="0"/>
        <v>0</v>
      </c>
      <c r="F64" s="115"/>
      <c r="H64" s="79"/>
    </row>
    <row r="65" spans="1:6" ht="15">
      <c r="A65" s="483"/>
      <c r="B65" s="484"/>
      <c r="C65" s="81" t="s">
        <v>64</v>
      </c>
      <c r="D65" s="82"/>
      <c r="E65" s="82"/>
      <c r="F65" s="83"/>
    </row>
  </sheetData>
  <sheetProtection selectLockedCells="1" selectUnlockedCells="1"/>
  <mergeCells count="24">
    <mergeCell ref="K7:K10"/>
    <mergeCell ref="B8:B9"/>
    <mergeCell ref="C8:G9"/>
    <mergeCell ref="H8:J9"/>
    <mergeCell ref="A12:A14"/>
    <mergeCell ref="I12:I13"/>
    <mergeCell ref="J12:J13"/>
    <mergeCell ref="K12:K13"/>
    <mergeCell ref="B12:B13"/>
    <mergeCell ref="H12:H13"/>
    <mergeCell ref="H16:I16"/>
    <mergeCell ref="A20:A21"/>
    <mergeCell ref="A23:A65"/>
    <mergeCell ref="B23:B65"/>
    <mergeCell ref="C50:F50"/>
    <mergeCell ref="B20:F20"/>
    <mergeCell ref="A18:G18"/>
    <mergeCell ref="A1:J1"/>
    <mergeCell ref="A2:J2"/>
    <mergeCell ref="A3:J3"/>
    <mergeCell ref="A4:J4"/>
    <mergeCell ref="A6:J6"/>
    <mergeCell ref="A7:A10"/>
    <mergeCell ref="B7:J7"/>
  </mergeCells>
  <printOptions/>
  <pageMargins left="0.5905511811023623" right="0.5905511811023623" top="0.5905511811023623" bottom="0.5905511811023623" header="0.1968503937007874" footer="0.1968503937007874"/>
  <pageSetup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Y119"/>
  <sheetViews>
    <sheetView tabSelected="1" view="pageBreakPreview" zoomScale="90" zoomScaleSheetLayoutView="90" zoomScalePageLayoutView="0" workbookViewId="0" topLeftCell="A102">
      <selection activeCell="R102" sqref="R102"/>
    </sheetView>
  </sheetViews>
  <sheetFormatPr defaultColWidth="9.140625" defaultRowHeight="15"/>
  <cols>
    <col min="1" max="1" width="25.00390625" style="84" customWidth="1"/>
    <col min="2" max="2" width="13.421875" style="84" customWidth="1"/>
    <col min="3" max="3" width="13.140625" style="84" customWidth="1"/>
    <col min="4" max="4" width="13.28125" style="84" customWidth="1"/>
    <col min="5" max="5" width="7.28125" style="84" customWidth="1"/>
    <col min="6" max="6" width="9.8515625" style="84" customWidth="1"/>
    <col min="7" max="7" width="12.7109375" style="84" customWidth="1"/>
    <col min="8" max="8" width="12.421875" style="84" customWidth="1"/>
    <col min="9" max="9" width="6.140625" style="84" customWidth="1"/>
    <col min="10" max="10" width="12.28125" style="84" customWidth="1"/>
    <col min="11" max="11" width="11.7109375" style="84" customWidth="1"/>
    <col min="12" max="12" width="7.8515625" style="84" customWidth="1"/>
    <col min="13" max="13" width="7.28125" style="84" customWidth="1"/>
    <col min="14" max="14" width="10.8515625" style="84" customWidth="1"/>
    <col min="15" max="15" width="9.28125" style="84" customWidth="1"/>
    <col min="16" max="16" width="10.28125" style="84" customWidth="1"/>
    <col min="17" max="17" width="10.7109375" style="84" customWidth="1"/>
    <col min="18" max="18" width="14.140625" style="84" customWidth="1"/>
    <col min="19" max="22" width="9.140625" style="84" customWidth="1"/>
    <col min="23" max="23" width="16.00390625" style="84" customWidth="1"/>
    <col min="24" max="16384" width="9.140625" style="84" customWidth="1"/>
  </cols>
  <sheetData>
    <row r="1" spans="1:25" ht="48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" customHeight="1">
      <c r="A2" s="497" t="s">
        <v>109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/>
      <c r="T2"/>
      <c r="U2"/>
      <c r="V2"/>
      <c r="W2"/>
      <c r="X2"/>
      <c r="Y2"/>
    </row>
    <row r="3" spans="1:25" ht="17.25" customHeight="1">
      <c r="A3" s="498" t="s">
        <v>1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/>
      <c r="T3"/>
      <c r="U3"/>
      <c r="V3"/>
      <c r="W3"/>
      <c r="X3"/>
      <c r="Y3"/>
    </row>
    <row r="4" spans="1:25" ht="17.25" customHeight="1">
      <c r="A4" s="499" t="s">
        <v>237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/>
      <c r="T4"/>
      <c r="U4"/>
      <c r="V4"/>
      <c r="W4"/>
      <c r="X4"/>
      <c r="Y4"/>
    </row>
    <row r="5" spans="1:25" ht="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/>
      <c r="T5"/>
      <c r="U5"/>
      <c r="V5"/>
      <c r="W5"/>
      <c r="X5"/>
      <c r="Y5"/>
    </row>
    <row r="6" spans="1:25" ht="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 t="s">
        <v>110</v>
      </c>
      <c r="S6"/>
      <c r="T6"/>
      <c r="U6"/>
      <c r="V6"/>
      <c r="W6"/>
      <c r="X6"/>
      <c r="Y6"/>
    </row>
    <row r="7" spans="1:25" ht="1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500" t="s">
        <v>111</v>
      </c>
      <c r="Q7" s="500"/>
      <c r="R7" s="501" t="s">
        <v>112</v>
      </c>
      <c r="S7"/>
      <c r="T7"/>
      <c r="U7"/>
      <c r="V7"/>
      <c r="W7"/>
      <c r="X7"/>
      <c r="Y7"/>
    </row>
    <row r="8" spans="1:25" ht="44.25" customHeight="1">
      <c r="A8" s="502" t="s">
        <v>113</v>
      </c>
      <c r="B8" s="502"/>
      <c r="C8" s="503" t="s">
        <v>234</v>
      </c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0" t="s">
        <v>114</v>
      </c>
      <c r="Q8" s="500"/>
      <c r="R8" s="501"/>
      <c r="S8"/>
      <c r="T8"/>
      <c r="U8"/>
      <c r="V8"/>
      <c r="W8"/>
      <c r="X8"/>
      <c r="Y8"/>
    </row>
    <row r="9" spans="1:25" ht="16.5" customHeight="1">
      <c r="A9" s="88"/>
      <c r="B9" s="88"/>
      <c r="C9" s="504" t="s">
        <v>256</v>
      </c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0" t="s">
        <v>115</v>
      </c>
      <c r="Q9" s="500"/>
      <c r="R9" s="87" t="s">
        <v>263</v>
      </c>
      <c r="S9"/>
      <c r="T9"/>
      <c r="U9"/>
      <c r="V9"/>
      <c r="W9"/>
      <c r="X9"/>
      <c r="Y9"/>
    </row>
    <row r="10" spans="1:25" ht="30.75" customHeight="1">
      <c r="A10" s="502" t="s">
        <v>116</v>
      </c>
      <c r="B10" s="502"/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0" t="s">
        <v>117</v>
      </c>
      <c r="Q10" s="500"/>
      <c r="R10" s="89"/>
      <c r="S10"/>
      <c r="T10"/>
      <c r="U10"/>
      <c r="V10"/>
      <c r="W10"/>
      <c r="X10"/>
      <c r="Y10"/>
    </row>
    <row r="11" spans="1:25" ht="16.5" customHeight="1">
      <c r="A11" s="88"/>
      <c r="B11" s="88"/>
      <c r="C11" s="506" t="s">
        <v>118</v>
      </c>
      <c r="D11" s="506"/>
      <c r="E11" s="506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0" t="s">
        <v>119</v>
      </c>
      <c r="Q11" s="500"/>
      <c r="R11" s="86" t="s">
        <v>120</v>
      </c>
      <c r="S11"/>
      <c r="T11"/>
      <c r="U11"/>
      <c r="V11"/>
      <c r="W11"/>
      <c r="X11"/>
      <c r="Y11"/>
    </row>
    <row r="12" spans="1:25" ht="15" customHeight="1">
      <c r="A12" s="88"/>
      <c r="B12" s="88"/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0" t="s">
        <v>119</v>
      </c>
      <c r="Q12" s="500"/>
      <c r="R12" s="89"/>
      <c r="S12"/>
      <c r="T12"/>
      <c r="U12"/>
      <c r="V12"/>
      <c r="W12"/>
      <c r="X12"/>
      <c r="Y12"/>
    </row>
    <row r="13" spans="1:25" ht="15" customHeight="1">
      <c r="A13" s="88"/>
      <c r="B13" s="88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0" t="s">
        <v>119</v>
      </c>
      <c r="Q13" s="500"/>
      <c r="R13" s="89"/>
      <c r="S13"/>
      <c r="T13"/>
      <c r="U13"/>
      <c r="V13"/>
      <c r="W13"/>
      <c r="X13"/>
      <c r="Y13"/>
    </row>
    <row r="14" spans="1:25" ht="15" customHeight="1">
      <c r="A14" s="88"/>
      <c r="B14" s="88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90"/>
      <c r="Q14" s="90"/>
      <c r="R14" s="508"/>
      <c r="S14"/>
      <c r="T14"/>
      <c r="U14"/>
      <c r="V14"/>
      <c r="W14"/>
      <c r="X14"/>
      <c r="Y14"/>
    </row>
    <row r="15" spans="1:25" ht="30" customHeight="1">
      <c r="A15" s="502" t="s">
        <v>121</v>
      </c>
      <c r="B15" s="502"/>
      <c r="C15" s="506" t="s">
        <v>122</v>
      </c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6"/>
      <c r="P15" s="90"/>
      <c r="Q15" s="90"/>
      <c r="R15" s="508"/>
      <c r="S15"/>
      <c r="T15"/>
      <c r="U15"/>
      <c r="V15"/>
      <c r="W15"/>
      <c r="X15"/>
      <c r="Y15"/>
    </row>
    <row r="16" spans="1:25" ht="18" customHeight="1">
      <c r="A16" s="91"/>
      <c r="B16" s="91"/>
      <c r="C16" s="509" t="s">
        <v>123</v>
      </c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90"/>
      <c r="Q16" s="90"/>
      <c r="R16" s="85"/>
      <c r="S16" s="92"/>
      <c r="T16"/>
      <c r="U16"/>
      <c r="V16"/>
      <c r="W16"/>
      <c r="X16"/>
      <c r="Y16"/>
    </row>
    <row r="17" spans="1:25" ht="15" customHeight="1">
      <c r="A17" s="502" t="s">
        <v>124</v>
      </c>
      <c r="B17" s="502"/>
      <c r="C17" s="506" t="s">
        <v>262</v>
      </c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90"/>
      <c r="Q17" s="90"/>
      <c r="R17" s="85"/>
      <c r="S17" s="92"/>
      <c r="T17"/>
      <c r="U17"/>
      <c r="V17"/>
      <c r="W17"/>
      <c r="X17"/>
      <c r="Y17"/>
    </row>
    <row r="18" spans="1:25" ht="21.75" customHeight="1">
      <c r="A18" s="88"/>
      <c r="B18" s="88"/>
      <c r="C18" s="510" t="s">
        <v>125</v>
      </c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90"/>
      <c r="Q18" s="90"/>
      <c r="R18" s="85"/>
      <c r="S18" s="92"/>
      <c r="T18"/>
      <c r="U18"/>
      <c r="V18"/>
      <c r="W18"/>
      <c r="X18"/>
      <c r="Y18"/>
    </row>
    <row r="19" spans="1:25" ht="16.5" customHeight="1">
      <c r="A19" s="511" t="s">
        <v>126</v>
      </c>
      <c r="B19" s="511"/>
      <c r="C19" s="511"/>
      <c r="D19" s="511"/>
      <c r="E19" s="511"/>
      <c r="F19" s="511"/>
      <c r="G19" s="511"/>
      <c r="H19" s="511"/>
      <c r="I19" s="511"/>
      <c r="J19" s="511"/>
      <c r="K19" s="511"/>
      <c r="L19" s="511"/>
      <c r="M19" s="511"/>
      <c r="N19" s="511"/>
      <c r="O19" s="511"/>
      <c r="P19" s="511"/>
      <c r="Q19" s="511"/>
      <c r="R19" s="511"/>
      <c r="S19" s="511"/>
      <c r="T19"/>
      <c r="U19"/>
      <c r="V19"/>
      <c r="W19"/>
      <c r="X19"/>
      <c r="Y19"/>
    </row>
    <row r="20" spans="1:25" ht="11.25" customHeight="1">
      <c r="A20" s="511" t="s">
        <v>127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1"/>
      <c r="N20" s="511"/>
      <c r="O20" s="511"/>
      <c r="P20" s="511"/>
      <c r="Q20" s="511"/>
      <c r="R20" s="511"/>
      <c r="S20"/>
      <c r="T20"/>
      <c r="U20"/>
      <c r="V20"/>
      <c r="W20"/>
      <c r="X20"/>
      <c r="Y20"/>
    </row>
    <row r="21" spans="1:25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s="216" customFormat="1" ht="19.5" customHeight="1">
      <c r="A22" s="512" t="s">
        <v>238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3" t="s">
        <v>128</v>
      </c>
      <c r="Q22" s="513"/>
      <c r="R22" s="514" t="s">
        <v>175</v>
      </c>
      <c r="S22" s="214"/>
      <c r="T22" s="215"/>
      <c r="U22" s="215"/>
      <c r="V22" s="215"/>
      <c r="W22" s="215"/>
      <c r="X22" s="215"/>
      <c r="Y22" s="215"/>
    </row>
    <row r="23" spans="1:25" s="216" customFormat="1" ht="17.25" customHeight="1">
      <c r="A23" s="512" t="s">
        <v>239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3"/>
      <c r="Q23" s="513"/>
      <c r="R23" s="514"/>
      <c r="S23" s="214"/>
      <c r="T23" s="215"/>
      <c r="U23" s="215"/>
      <c r="V23" s="215"/>
      <c r="W23" s="215"/>
      <c r="X23" s="215"/>
      <c r="Y23" s="215"/>
    </row>
    <row r="24" spans="1:25" s="216" customFormat="1" ht="16.5" customHeight="1">
      <c r="A24" s="512" t="s">
        <v>129</v>
      </c>
      <c r="B24" s="512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215"/>
      <c r="U24" s="215"/>
      <c r="V24" s="215"/>
      <c r="W24" s="215"/>
      <c r="X24" s="215"/>
      <c r="Y24" s="215"/>
    </row>
    <row r="25" spans="1:25" s="216" customFormat="1" ht="17.25" customHeight="1">
      <c r="A25" s="512" t="s">
        <v>130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215"/>
      <c r="U25" s="215"/>
      <c r="V25" s="215"/>
      <c r="W25" s="215"/>
      <c r="X25" s="215"/>
      <c r="Y25" s="215"/>
    </row>
    <row r="26" spans="1:25" ht="69.75" customHeight="1">
      <c r="A26" s="514" t="s">
        <v>131</v>
      </c>
      <c r="B26" s="514" t="s">
        <v>132</v>
      </c>
      <c r="C26" s="514"/>
      <c r="D26" s="514"/>
      <c r="E26" s="514" t="s">
        <v>133</v>
      </c>
      <c r="F26" s="514"/>
      <c r="G26" s="514" t="s">
        <v>134</v>
      </c>
      <c r="H26" s="514"/>
      <c r="I26" s="514"/>
      <c r="J26" s="514"/>
      <c r="K26" s="514"/>
      <c r="L26" s="514"/>
      <c r="M26" s="514"/>
      <c r="N26" s="514"/>
      <c r="O26" s="514"/>
      <c r="P26" s="514"/>
      <c r="Q26" s="514"/>
      <c r="R26" s="514"/>
      <c r="S26"/>
      <c r="T26"/>
      <c r="U26"/>
      <c r="V26"/>
      <c r="W26"/>
      <c r="X26"/>
      <c r="Y26"/>
    </row>
    <row r="27" spans="1:25" ht="73.5" customHeight="1">
      <c r="A27" s="514"/>
      <c r="B27" s="514" t="s">
        <v>135</v>
      </c>
      <c r="C27" s="514" t="s">
        <v>135</v>
      </c>
      <c r="D27" s="514" t="s">
        <v>135</v>
      </c>
      <c r="E27" s="516" t="s">
        <v>135</v>
      </c>
      <c r="F27" s="517"/>
      <c r="G27" s="514" t="s">
        <v>15</v>
      </c>
      <c r="H27" s="514"/>
      <c r="I27" s="514"/>
      <c r="J27" s="514"/>
      <c r="K27" s="514"/>
      <c r="L27" s="514" t="s">
        <v>136</v>
      </c>
      <c r="M27" s="514"/>
      <c r="N27" s="514" t="s">
        <v>137</v>
      </c>
      <c r="O27" s="514" t="s">
        <v>138</v>
      </c>
      <c r="P27" s="514" t="s">
        <v>139</v>
      </c>
      <c r="Q27" s="514" t="s">
        <v>140</v>
      </c>
      <c r="R27" s="514" t="s">
        <v>141</v>
      </c>
      <c r="S27"/>
      <c r="T27"/>
      <c r="U27"/>
      <c r="V27"/>
      <c r="W27"/>
      <c r="X27"/>
      <c r="Y27"/>
    </row>
    <row r="28" spans="1:25" ht="24.75">
      <c r="A28" s="514"/>
      <c r="B28" s="514"/>
      <c r="C28" s="514"/>
      <c r="D28" s="514"/>
      <c r="E28" s="518"/>
      <c r="F28" s="519"/>
      <c r="G28" s="514"/>
      <c r="H28" s="514"/>
      <c r="I28" s="514"/>
      <c r="J28" s="514"/>
      <c r="K28" s="514"/>
      <c r="L28" s="217" t="s">
        <v>142</v>
      </c>
      <c r="M28" s="212" t="s">
        <v>143</v>
      </c>
      <c r="N28" s="514"/>
      <c r="O28" s="514"/>
      <c r="P28" s="514"/>
      <c r="Q28" s="514"/>
      <c r="R28" s="514"/>
      <c r="S28"/>
      <c r="T28"/>
      <c r="U28"/>
      <c r="V28"/>
      <c r="W28"/>
      <c r="X28"/>
      <c r="Y28"/>
    </row>
    <row r="29" spans="1:25" ht="15">
      <c r="A29" s="93">
        <v>1</v>
      </c>
      <c r="B29" s="93">
        <v>2</v>
      </c>
      <c r="C29" s="93">
        <v>3</v>
      </c>
      <c r="D29" s="93">
        <v>4</v>
      </c>
      <c r="E29" s="520">
        <v>5</v>
      </c>
      <c r="F29" s="521"/>
      <c r="G29" s="515">
        <v>6</v>
      </c>
      <c r="H29" s="515"/>
      <c r="I29" s="515"/>
      <c r="J29" s="515"/>
      <c r="K29" s="515"/>
      <c r="L29" s="93">
        <v>7</v>
      </c>
      <c r="M29" s="93">
        <v>8</v>
      </c>
      <c r="N29" s="93">
        <v>9</v>
      </c>
      <c r="O29" s="93">
        <v>10</v>
      </c>
      <c r="P29" s="93">
        <v>11</v>
      </c>
      <c r="Q29" s="93">
        <v>12</v>
      </c>
      <c r="R29" s="93">
        <v>13</v>
      </c>
      <c r="S29"/>
      <c r="T29"/>
      <c r="U29"/>
      <c r="V29"/>
      <c r="W29"/>
      <c r="X29"/>
      <c r="Y29"/>
    </row>
    <row r="30" spans="1:20" s="197" customFormat="1" ht="38.25" customHeight="1">
      <c r="A30" s="523" t="s">
        <v>169</v>
      </c>
      <c r="B30" s="524" t="s">
        <v>144</v>
      </c>
      <c r="C30" s="524" t="s">
        <v>144</v>
      </c>
      <c r="D30" s="524" t="s">
        <v>145</v>
      </c>
      <c r="E30" s="525" t="s">
        <v>146</v>
      </c>
      <c r="F30" s="526"/>
      <c r="G30" s="522" t="s">
        <v>147</v>
      </c>
      <c r="H30" s="522"/>
      <c r="I30" s="522"/>
      <c r="J30" s="522"/>
      <c r="K30" s="522"/>
      <c r="L30" s="210" t="s">
        <v>102</v>
      </c>
      <c r="M30" s="218">
        <v>744</v>
      </c>
      <c r="N30" s="292">
        <f>Оценка!H4</f>
        <v>100</v>
      </c>
      <c r="O30" s="219">
        <f>Оценка!I4</f>
        <v>87.44</v>
      </c>
      <c r="P30" s="219">
        <v>10</v>
      </c>
      <c r="Q30" s="220">
        <f>IF(O30*100/N30-100&gt;=-10,0,O30*100/N30-100+10)</f>
        <v>-2.5600000000000023</v>
      </c>
      <c r="R30" s="219" t="s">
        <v>259</v>
      </c>
      <c r="S30" s="196"/>
      <c r="T30" s="156"/>
    </row>
    <row r="31" spans="1:20" s="197" customFormat="1" ht="38.25" customHeight="1">
      <c r="A31" s="523"/>
      <c r="B31" s="524"/>
      <c r="C31" s="524"/>
      <c r="D31" s="524"/>
      <c r="E31" s="527"/>
      <c r="F31" s="528"/>
      <c r="G31" s="522" t="s">
        <v>25</v>
      </c>
      <c r="H31" s="522"/>
      <c r="I31" s="522"/>
      <c r="J31" s="522"/>
      <c r="K31" s="522"/>
      <c r="L31" s="210" t="s">
        <v>102</v>
      </c>
      <c r="M31" s="218">
        <v>744</v>
      </c>
      <c r="N31" s="292">
        <f>Оценка!H5</f>
        <v>80</v>
      </c>
      <c r="O31" s="219">
        <f>Оценка!I5</f>
        <v>75</v>
      </c>
      <c r="P31" s="219">
        <v>10</v>
      </c>
      <c r="Q31" s="220">
        <f aca="true" t="shared" si="0" ref="Q31:Q47">IF(O31*100/N31-100&gt;=-10,0,O31*100/N31-100+10)</f>
        <v>0</v>
      </c>
      <c r="R31" s="219"/>
      <c r="S31" s="196"/>
      <c r="T31" s="156"/>
    </row>
    <row r="32" spans="1:20" s="197" customFormat="1" ht="51" customHeight="1">
      <c r="A32" s="523"/>
      <c r="B32" s="524"/>
      <c r="C32" s="524"/>
      <c r="D32" s="524"/>
      <c r="E32" s="529"/>
      <c r="F32" s="530"/>
      <c r="G32" s="522" t="s">
        <v>148</v>
      </c>
      <c r="H32" s="522"/>
      <c r="I32" s="522"/>
      <c r="J32" s="522"/>
      <c r="K32" s="522"/>
      <c r="L32" s="210" t="s">
        <v>102</v>
      </c>
      <c r="M32" s="218">
        <v>744</v>
      </c>
      <c r="N32" s="292">
        <f>Оценка!H6</f>
        <v>5</v>
      </c>
      <c r="O32" s="219">
        <f>Оценка!I6</f>
        <v>12.5</v>
      </c>
      <c r="P32" s="219">
        <v>10</v>
      </c>
      <c r="Q32" s="220">
        <f t="shared" si="0"/>
        <v>0</v>
      </c>
      <c r="R32" s="219"/>
      <c r="S32" s="196"/>
      <c r="T32" s="196"/>
    </row>
    <row r="33" spans="1:20" s="197" customFormat="1" ht="42.75" customHeight="1" hidden="1">
      <c r="A33" s="523" t="s">
        <v>170</v>
      </c>
      <c r="B33" s="524" t="s">
        <v>144</v>
      </c>
      <c r="C33" s="524" t="s">
        <v>144</v>
      </c>
      <c r="D33" s="524" t="s">
        <v>150</v>
      </c>
      <c r="E33" s="525" t="s">
        <v>146</v>
      </c>
      <c r="F33" s="526"/>
      <c r="G33" s="522" t="s">
        <v>147</v>
      </c>
      <c r="H33" s="522"/>
      <c r="I33" s="522"/>
      <c r="J33" s="522"/>
      <c r="K33" s="522"/>
      <c r="L33" s="210" t="s">
        <v>102</v>
      </c>
      <c r="M33" s="218">
        <v>744</v>
      </c>
      <c r="N33" s="292">
        <f>Оценка!H9</f>
        <v>0</v>
      </c>
      <c r="O33" s="219">
        <f>Оценка!I9</f>
        <v>0</v>
      </c>
      <c r="P33" s="219">
        <v>10</v>
      </c>
      <c r="Q33" s="220" t="e">
        <f t="shared" si="0"/>
        <v>#DIV/0!</v>
      </c>
      <c r="R33" s="219"/>
      <c r="S33" s="196"/>
      <c r="T33" s="156"/>
    </row>
    <row r="34" spans="1:20" s="197" customFormat="1" ht="42.75" customHeight="1" hidden="1">
      <c r="A34" s="523"/>
      <c r="B34" s="524"/>
      <c r="C34" s="524"/>
      <c r="D34" s="524"/>
      <c r="E34" s="527"/>
      <c r="F34" s="528"/>
      <c r="G34" s="522" t="s">
        <v>25</v>
      </c>
      <c r="H34" s="522"/>
      <c r="I34" s="522"/>
      <c r="J34" s="522"/>
      <c r="K34" s="522"/>
      <c r="L34" s="210" t="s">
        <v>102</v>
      </c>
      <c r="M34" s="218">
        <v>744</v>
      </c>
      <c r="N34" s="292" t="str">
        <f>Оценка!H10</f>
        <v>0</v>
      </c>
      <c r="O34" s="219">
        <f>Оценка!I10</f>
        <v>0</v>
      </c>
      <c r="P34" s="219">
        <v>10</v>
      </c>
      <c r="Q34" s="220" t="e">
        <f t="shared" si="0"/>
        <v>#DIV/0!</v>
      </c>
      <c r="R34" s="219"/>
      <c r="S34" s="196"/>
      <c r="T34" s="156"/>
    </row>
    <row r="35" spans="1:20" s="197" customFormat="1" ht="50.25" customHeight="1" hidden="1">
      <c r="A35" s="523"/>
      <c r="B35" s="524"/>
      <c r="C35" s="524"/>
      <c r="D35" s="524"/>
      <c r="E35" s="529"/>
      <c r="F35" s="530"/>
      <c r="G35" s="522" t="s">
        <v>148</v>
      </c>
      <c r="H35" s="522"/>
      <c r="I35" s="522"/>
      <c r="J35" s="522"/>
      <c r="K35" s="522"/>
      <c r="L35" s="210" t="s">
        <v>102</v>
      </c>
      <c r="M35" s="218">
        <v>744</v>
      </c>
      <c r="N35" s="292" t="str">
        <f>Оценка!H11</f>
        <v>0</v>
      </c>
      <c r="O35" s="219">
        <f>Оценка!I11</f>
        <v>0</v>
      </c>
      <c r="P35" s="219">
        <v>10</v>
      </c>
      <c r="Q35" s="220" t="e">
        <f t="shared" si="0"/>
        <v>#DIV/0!</v>
      </c>
      <c r="R35" s="219"/>
      <c r="S35" s="196"/>
      <c r="T35" s="196"/>
    </row>
    <row r="36" spans="1:20" s="197" customFormat="1" ht="42.75" customHeight="1">
      <c r="A36" s="523" t="s">
        <v>172</v>
      </c>
      <c r="B36" s="524" t="s">
        <v>144</v>
      </c>
      <c r="C36" s="524" t="s">
        <v>144</v>
      </c>
      <c r="D36" s="524" t="s">
        <v>151</v>
      </c>
      <c r="E36" s="525" t="s">
        <v>146</v>
      </c>
      <c r="F36" s="526"/>
      <c r="G36" s="522" t="s">
        <v>147</v>
      </c>
      <c r="H36" s="522"/>
      <c r="I36" s="522"/>
      <c r="J36" s="522"/>
      <c r="K36" s="522"/>
      <c r="L36" s="210" t="s">
        <v>102</v>
      </c>
      <c r="M36" s="218">
        <v>744</v>
      </c>
      <c r="N36" s="292">
        <f>Оценка!H14</f>
        <v>100</v>
      </c>
      <c r="O36" s="219">
        <f>Оценка!I14</f>
        <v>75.95</v>
      </c>
      <c r="P36" s="219">
        <v>10</v>
      </c>
      <c r="Q36" s="220">
        <f t="shared" si="0"/>
        <v>-14.049999999999997</v>
      </c>
      <c r="R36" s="219" t="s">
        <v>259</v>
      </c>
      <c r="S36" s="196"/>
      <c r="T36" s="156"/>
    </row>
    <row r="37" spans="1:20" s="197" customFormat="1" ht="42.75" customHeight="1">
      <c r="A37" s="523"/>
      <c r="B37" s="524"/>
      <c r="C37" s="524"/>
      <c r="D37" s="524"/>
      <c r="E37" s="527"/>
      <c r="F37" s="528"/>
      <c r="G37" s="522" t="s">
        <v>25</v>
      </c>
      <c r="H37" s="522"/>
      <c r="I37" s="522"/>
      <c r="J37" s="522"/>
      <c r="K37" s="522"/>
      <c r="L37" s="210" t="s">
        <v>102</v>
      </c>
      <c r="M37" s="218">
        <v>744</v>
      </c>
      <c r="N37" s="292">
        <f>Оценка!H15</f>
        <v>95</v>
      </c>
      <c r="O37" s="219">
        <f>Оценка!I15</f>
        <v>100</v>
      </c>
      <c r="P37" s="219">
        <v>10</v>
      </c>
      <c r="Q37" s="220">
        <f t="shared" si="0"/>
        <v>0</v>
      </c>
      <c r="R37" s="219"/>
      <c r="S37" s="196"/>
      <c r="T37" s="156"/>
    </row>
    <row r="38" spans="1:20" s="197" customFormat="1" ht="50.25" customHeight="1">
      <c r="A38" s="523"/>
      <c r="B38" s="524"/>
      <c r="C38" s="524"/>
      <c r="D38" s="524"/>
      <c r="E38" s="529"/>
      <c r="F38" s="530"/>
      <c r="G38" s="522" t="s">
        <v>148</v>
      </c>
      <c r="H38" s="522"/>
      <c r="I38" s="522"/>
      <c r="J38" s="522"/>
      <c r="K38" s="522"/>
      <c r="L38" s="210" t="s">
        <v>102</v>
      </c>
      <c r="M38" s="218">
        <v>744</v>
      </c>
      <c r="N38" s="292">
        <f>Оценка!H16</f>
        <v>30.067567567567565</v>
      </c>
      <c r="O38" s="219">
        <f>Оценка!I16</f>
        <v>58</v>
      </c>
      <c r="P38" s="219">
        <v>10</v>
      </c>
      <c r="Q38" s="220">
        <f t="shared" si="0"/>
        <v>0</v>
      </c>
      <c r="R38" s="219"/>
      <c r="S38" s="196"/>
      <c r="T38" s="196"/>
    </row>
    <row r="39" spans="1:20" s="197" customFormat="1" ht="42.75" customHeight="1">
      <c r="A39" s="523" t="s">
        <v>168</v>
      </c>
      <c r="B39" s="524" t="s">
        <v>144</v>
      </c>
      <c r="C39" s="524" t="s">
        <v>144</v>
      </c>
      <c r="D39" s="524" t="s">
        <v>149</v>
      </c>
      <c r="E39" s="525" t="s">
        <v>146</v>
      </c>
      <c r="F39" s="526"/>
      <c r="G39" s="522" t="s">
        <v>147</v>
      </c>
      <c r="H39" s="522"/>
      <c r="I39" s="522"/>
      <c r="J39" s="522"/>
      <c r="K39" s="522"/>
      <c r="L39" s="210" t="s">
        <v>102</v>
      </c>
      <c r="M39" s="218">
        <v>744</v>
      </c>
      <c r="N39" s="292">
        <f>Оценка!H19</f>
        <v>100</v>
      </c>
      <c r="O39" s="219">
        <f>Оценка!I19</f>
        <v>99.05</v>
      </c>
      <c r="P39" s="219">
        <v>10</v>
      </c>
      <c r="Q39" s="220">
        <f t="shared" si="0"/>
        <v>0</v>
      </c>
      <c r="R39" s="219"/>
      <c r="S39" s="196"/>
      <c r="T39" s="156"/>
    </row>
    <row r="40" spans="1:20" s="197" customFormat="1" ht="42.75" customHeight="1">
      <c r="A40" s="523"/>
      <c r="B40" s="524"/>
      <c r="C40" s="524"/>
      <c r="D40" s="524"/>
      <c r="E40" s="527"/>
      <c r="F40" s="528"/>
      <c r="G40" s="522" t="s">
        <v>25</v>
      </c>
      <c r="H40" s="522"/>
      <c r="I40" s="522"/>
      <c r="J40" s="522"/>
      <c r="K40" s="522"/>
      <c r="L40" s="210" t="s">
        <v>102</v>
      </c>
      <c r="M40" s="218">
        <v>744</v>
      </c>
      <c r="N40" s="292">
        <f>Оценка!H20</f>
        <v>93.02325581395348</v>
      </c>
      <c r="O40" s="219">
        <f>Оценка!I20</f>
        <v>93.94</v>
      </c>
      <c r="P40" s="219">
        <v>10</v>
      </c>
      <c r="Q40" s="220">
        <f t="shared" si="0"/>
        <v>0</v>
      </c>
      <c r="R40" s="219"/>
      <c r="S40" s="196"/>
      <c r="T40" s="156"/>
    </row>
    <row r="41" spans="1:20" s="197" customFormat="1" ht="51.75" customHeight="1">
      <c r="A41" s="523"/>
      <c r="B41" s="524"/>
      <c r="C41" s="524"/>
      <c r="D41" s="524"/>
      <c r="E41" s="529"/>
      <c r="F41" s="530"/>
      <c r="G41" s="522" t="s">
        <v>148</v>
      </c>
      <c r="H41" s="522"/>
      <c r="I41" s="522"/>
      <c r="J41" s="522"/>
      <c r="K41" s="522"/>
      <c r="L41" s="210" t="s">
        <v>102</v>
      </c>
      <c r="M41" s="218">
        <v>744</v>
      </c>
      <c r="N41" s="292">
        <f>Оценка!H21</f>
        <v>12.081128747795415</v>
      </c>
      <c r="O41" s="219">
        <f>Оценка!I21</f>
        <v>20.7</v>
      </c>
      <c r="P41" s="219">
        <v>10</v>
      </c>
      <c r="Q41" s="220">
        <f t="shared" si="0"/>
        <v>0</v>
      </c>
      <c r="R41" s="219"/>
      <c r="S41" s="196"/>
      <c r="T41" s="196"/>
    </row>
    <row r="42" spans="1:20" s="197" customFormat="1" ht="37.5" customHeight="1" hidden="1">
      <c r="A42" s="523" t="s">
        <v>173</v>
      </c>
      <c r="B42" s="524" t="s">
        <v>144</v>
      </c>
      <c r="C42" s="524" t="s">
        <v>144</v>
      </c>
      <c r="D42" s="524" t="s">
        <v>152</v>
      </c>
      <c r="E42" s="525" t="s">
        <v>146</v>
      </c>
      <c r="F42" s="526"/>
      <c r="G42" s="522" t="s">
        <v>147</v>
      </c>
      <c r="H42" s="522"/>
      <c r="I42" s="522"/>
      <c r="J42" s="522"/>
      <c r="K42" s="522"/>
      <c r="L42" s="210" t="s">
        <v>102</v>
      </c>
      <c r="M42" s="218">
        <v>744</v>
      </c>
      <c r="N42" s="292">
        <f>Оценка!H24</f>
        <v>0</v>
      </c>
      <c r="O42" s="219">
        <f>Оценка!I24</f>
        <v>0</v>
      </c>
      <c r="P42" s="219">
        <v>10</v>
      </c>
      <c r="Q42" s="220" t="e">
        <f t="shared" si="0"/>
        <v>#DIV/0!</v>
      </c>
      <c r="R42" s="219"/>
      <c r="S42" s="196"/>
      <c r="T42" s="156"/>
    </row>
    <row r="43" spans="1:20" s="197" customFormat="1" ht="37.5" customHeight="1" hidden="1">
      <c r="A43" s="523"/>
      <c r="B43" s="524"/>
      <c r="C43" s="524"/>
      <c r="D43" s="524"/>
      <c r="E43" s="527"/>
      <c r="F43" s="528"/>
      <c r="G43" s="522" t="s">
        <v>25</v>
      </c>
      <c r="H43" s="522"/>
      <c r="I43" s="522"/>
      <c r="J43" s="522"/>
      <c r="K43" s="522"/>
      <c r="L43" s="210" t="s">
        <v>102</v>
      </c>
      <c r="M43" s="218">
        <v>744</v>
      </c>
      <c r="N43" s="292" t="str">
        <f>Оценка!H25</f>
        <v>0</v>
      </c>
      <c r="O43" s="219">
        <f>Оценка!I25</f>
        <v>0</v>
      </c>
      <c r="P43" s="219">
        <v>10</v>
      </c>
      <c r="Q43" s="220" t="e">
        <f t="shared" si="0"/>
        <v>#DIV/0!</v>
      </c>
      <c r="R43" s="219"/>
      <c r="S43" s="196"/>
      <c r="T43" s="156"/>
    </row>
    <row r="44" spans="1:20" s="197" customFormat="1" ht="49.5" customHeight="1" hidden="1">
      <c r="A44" s="523"/>
      <c r="B44" s="524"/>
      <c r="C44" s="524"/>
      <c r="D44" s="524"/>
      <c r="E44" s="529"/>
      <c r="F44" s="530"/>
      <c r="G44" s="522" t="s">
        <v>148</v>
      </c>
      <c r="H44" s="522"/>
      <c r="I44" s="522"/>
      <c r="J44" s="522"/>
      <c r="K44" s="522"/>
      <c r="L44" s="210" t="s">
        <v>102</v>
      </c>
      <c r="M44" s="218">
        <v>744</v>
      </c>
      <c r="N44" s="292" t="str">
        <f>Оценка!H26</f>
        <v>0</v>
      </c>
      <c r="O44" s="219">
        <f>Оценка!I26</f>
        <v>0</v>
      </c>
      <c r="P44" s="219">
        <v>10</v>
      </c>
      <c r="Q44" s="220" t="e">
        <f t="shared" si="0"/>
        <v>#DIV/0!</v>
      </c>
      <c r="R44" s="219"/>
      <c r="S44" s="196"/>
      <c r="T44" s="196"/>
    </row>
    <row r="45" spans="1:20" s="197" customFormat="1" ht="35.25" customHeight="1">
      <c r="A45" s="523" t="s">
        <v>171</v>
      </c>
      <c r="B45" s="524" t="s">
        <v>144</v>
      </c>
      <c r="C45" s="524" t="s">
        <v>144</v>
      </c>
      <c r="D45" s="524" t="s">
        <v>251</v>
      </c>
      <c r="E45" s="525" t="s">
        <v>146</v>
      </c>
      <c r="F45" s="526"/>
      <c r="G45" s="522" t="s">
        <v>147</v>
      </c>
      <c r="H45" s="522"/>
      <c r="I45" s="522"/>
      <c r="J45" s="522"/>
      <c r="K45" s="522"/>
      <c r="L45" s="210" t="s">
        <v>102</v>
      </c>
      <c r="M45" s="218">
        <v>744</v>
      </c>
      <c r="N45" s="292">
        <f>Оценка!H29</f>
        <v>100</v>
      </c>
      <c r="O45" s="219">
        <f>Оценка!I29</f>
        <v>93.04</v>
      </c>
      <c r="P45" s="219">
        <v>10</v>
      </c>
      <c r="Q45" s="220">
        <f t="shared" si="0"/>
        <v>0</v>
      </c>
      <c r="R45" s="219"/>
      <c r="S45" s="196"/>
      <c r="T45" s="156"/>
    </row>
    <row r="46" spans="1:20" s="197" customFormat="1" ht="45.75" customHeight="1">
      <c r="A46" s="523"/>
      <c r="B46" s="524"/>
      <c r="C46" s="524"/>
      <c r="D46" s="524"/>
      <c r="E46" s="527"/>
      <c r="F46" s="528"/>
      <c r="G46" s="522" t="s">
        <v>25</v>
      </c>
      <c r="H46" s="522"/>
      <c r="I46" s="522"/>
      <c r="J46" s="522"/>
      <c r="K46" s="522"/>
      <c r="L46" s="210" t="s">
        <v>102</v>
      </c>
      <c r="M46" s="218">
        <v>744</v>
      </c>
      <c r="N46" s="292">
        <f>Оценка!H30</f>
        <v>91.30434782608695</v>
      </c>
      <c r="O46" s="219">
        <f>Оценка!I30</f>
        <v>94.74</v>
      </c>
      <c r="P46" s="219">
        <v>10</v>
      </c>
      <c r="Q46" s="220">
        <f t="shared" si="0"/>
        <v>0</v>
      </c>
      <c r="R46" s="219"/>
      <c r="S46" s="196"/>
      <c r="T46" s="156"/>
    </row>
    <row r="47" spans="1:20" s="197" customFormat="1" ht="46.5" customHeight="1">
      <c r="A47" s="523"/>
      <c r="B47" s="524"/>
      <c r="C47" s="524"/>
      <c r="D47" s="524"/>
      <c r="E47" s="529"/>
      <c r="F47" s="530"/>
      <c r="G47" s="522" t="s">
        <v>148</v>
      </c>
      <c r="H47" s="522"/>
      <c r="I47" s="522"/>
      <c r="J47" s="522"/>
      <c r="K47" s="522"/>
      <c r="L47" s="210" t="s">
        <v>102</v>
      </c>
      <c r="M47" s="218">
        <v>744</v>
      </c>
      <c r="N47" s="292">
        <f>Оценка!H31</f>
        <v>5</v>
      </c>
      <c r="O47" s="219">
        <f>Оценка!I31</f>
        <v>0</v>
      </c>
      <c r="P47" s="219">
        <v>10</v>
      </c>
      <c r="Q47" s="220">
        <f t="shared" si="0"/>
        <v>-90</v>
      </c>
      <c r="R47" s="219" t="s">
        <v>259</v>
      </c>
      <c r="S47" s="196"/>
      <c r="T47" s="196"/>
    </row>
    <row r="48" spans="1:20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s="216" customFormat="1" ht="15.75" customHeight="1">
      <c r="A50" s="556" t="s">
        <v>153</v>
      </c>
      <c r="B50" s="556"/>
      <c r="C50" s="556"/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221"/>
      <c r="R50" s="221"/>
      <c r="S50" s="221"/>
      <c r="T50" s="215"/>
    </row>
    <row r="51" spans="1:20" s="216" customFormat="1" ht="67.5" customHeight="1">
      <c r="A51" s="514" t="s">
        <v>131</v>
      </c>
      <c r="B51" s="514" t="s">
        <v>132</v>
      </c>
      <c r="C51" s="514"/>
      <c r="D51" s="514"/>
      <c r="E51" s="514" t="s">
        <v>133</v>
      </c>
      <c r="F51" s="514"/>
      <c r="G51" s="538" t="s">
        <v>154</v>
      </c>
      <c r="H51" s="538"/>
      <c r="I51" s="538"/>
      <c r="J51" s="538"/>
      <c r="K51" s="538"/>
      <c r="L51" s="538"/>
      <c r="M51" s="538"/>
      <c r="N51" s="538"/>
      <c r="O51" s="538"/>
      <c r="P51" s="538"/>
      <c r="Q51" s="538"/>
      <c r="R51" s="514" t="s">
        <v>155</v>
      </c>
      <c r="S51" s="215"/>
      <c r="T51" s="215"/>
    </row>
    <row r="52" spans="1:20" s="216" customFormat="1" ht="23.25" customHeight="1">
      <c r="A52" s="514"/>
      <c r="B52" s="514" t="s">
        <v>135</v>
      </c>
      <c r="C52" s="514" t="s">
        <v>135</v>
      </c>
      <c r="D52" s="514" t="s">
        <v>135</v>
      </c>
      <c r="E52" s="516" t="s">
        <v>135</v>
      </c>
      <c r="F52" s="517"/>
      <c r="G52" s="514" t="s">
        <v>15</v>
      </c>
      <c r="H52" s="535" t="s">
        <v>136</v>
      </c>
      <c r="I52" s="535"/>
      <c r="J52" s="514" t="s">
        <v>137</v>
      </c>
      <c r="K52" s="514" t="s">
        <v>138</v>
      </c>
      <c r="L52" s="514" t="s">
        <v>139</v>
      </c>
      <c r="M52" s="514"/>
      <c r="N52" s="514" t="s">
        <v>140</v>
      </c>
      <c r="O52" s="514"/>
      <c r="P52" s="514" t="s">
        <v>141</v>
      </c>
      <c r="Q52" s="514"/>
      <c r="R52" s="514"/>
      <c r="S52" s="215"/>
      <c r="T52" s="215"/>
    </row>
    <row r="53" spans="1:20" s="216" customFormat="1" ht="20.25" customHeight="1">
      <c r="A53" s="514"/>
      <c r="B53" s="514"/>
      <c r="C53" s="514"/>
      <c r="D53" s="514"/>
      <c r="E53" s="518"/>
      <c r="F53" s="519"/>
      <c r="G53" s="514"/>
      <c r="H53" s="212" t="s">
        <v>142</v>
      </c>
      <c r="I53" s="212" t="s">
        <v>143</v>
      </c>
      <c r="J53" s="514"/>
      <c r="K53" s="514"/>
      <c r="L53" s="514"/>
      <c r="M53" s="514"/>
      <c r="N53" s="514"/>
      <c r="O53" s="514"/>
      <c r="P53" s="514"/>
      <c r="Q53" s="514"/>
      <c r="R53" s="514"/>
      <c r="S53" s="215"/>
      <c r="T53" s="215"/>
    </row>
    <row r="54" spans="1:20" s="216" customFormat="1" ht="12">
      <c r="A54" s="222">
        <v>1</v>
      </c>
      <c r="B54" s="222">
        <v>2</v>
      </c>
      <c r="C54" s="222">
        <v>3</v>
      </c>
      <c r="D54" s="222">
        <v>4</v>
      </c>
      <c r="E54" s="531">
        <v>5</v>
      </c>
      <c r="F54" s="532"/>
      <c r="G54" s="222">
        <v>6</v>
      </c>
      <c r="H54" s="222">
        <v>7</v>
      </c>
      <c r="I54" s="222">
        <v>8</v>
      </c>
      <c r="J54" s="222">
        <v>9</v>
      </c>
      <c r="K54" s="222">
        <v>10</v>
      </c>
      <c r="L54" s="531">
        <v>11</v>
      </c>
      <c r="M54" s="532"/>
      <c r="N54" s="533">
        <v>12</v>
      </c>
      <c r="O54" s="534"/>
      <c r="P54" s="531">
        <v>13</v>
      </c>
      <c r="Q54" s="532"/>
      <c r="R54" s="222">
        <v>14</v>
      </c>
      <c r="S54" s="215"/>
      <c r="T54" s="215"/>
    </row>
    <row r="55" spans="1:20" s="216" customFormat="1" ht="19.5" customHeight="1">
      <c r="A55" s="544" t="s">
        <v>169</v>
      </c>
      <c r="B55" s="538" t="s">
        <v>144</v>
      </c>
      <c r="C55" s="538" t="s">
        <v>144</v>
      </c>
      <c r="D55" s="538" t="s">
        <v>145</v>
      </c>
      <c r="E55" s="516" t="s">
        <v>146</v>
      </c>
      <c r="F55" s="517"/>
      <c r="G55" s="212" t="s">
        <v>226</v>
      </c>
      <c r="H55" s="212" t="s">
        <v>166</v>
      </c>
      <c r="I55" s="223">
        <v>792</v>
      </c>
      <c r="J55" s="223">
        <f>Оценка!H7</f>
        <v>11564</v>
      </c>
      <c r="K55" s="212">
        <f>Оценка!I7</f>
        <v>6731</v>
      </c>
      <c r="L55" s="516">
        <v>10</v>
      </c>
      <c r="M55" s="557"/>
      <c r="N55" s="559">
        <f>IF((K55+K56)*100/(J55+J56)-100&gt;=-10,0,(K55+K56)*100/(J55+J56)-100+10)</f>
        <v>-30.991745424093793</v>
      </c>
      <c r="O55" s="559"/>
      <c r="P55" s="562" t="s">
        <v>259</v>
      </c>
      <c r="Q55" s="563"/>
      <c r="R55" s="538"/>
      <c r="S55" s="215"/>
      <c r="T55" s="88"/>
    </row>
    <row r="56" spans="1:20" s="216" customFormat="1" ht="25.5" customHeight="1">
      <c r="A56" s="545"/>
      <c r="B56" s="546"/>
      <c r="C56" s="546"/>
      <c r="D56" s="546"/>
      <c r="E56" s="518"/>
      <c r="F56" s="519"/>
      <c r="G56" s="212" t="s">
        <v>227</v>
      </c>
      <c r="H56" s="212" t="s">
        <v>166</v>
      </c>
      <c r="I56" s="223">
        <v>792</v>
      </c>
      <c r="J56" s="223">
        <f>Оценка!H8</f>
        <v>5154</v>
      </c>
      <c r="K56" s="212">
        <f>Оценка!I8</f>
        <v>3134</v>
      </c>
      <c r="L56" s="518"/>
      <c r="M56" s="558"/>
      <c r="N56" s="559"/>
      <c r="O56" s="559"/>
      <c r="P56" s="564"/>
      <c r="Q56" s="543"/>
      <c r="R56" s="546"/>
      <c r="S56" s="215"/>
      <c r="T56" s="88"/>
    </row>
    <row r="57" spans="1:20" s="216" customFormat="1" ht="19.5" customHeight="1" hidden="1">
      <c r="A57" s="544" t="s">
        <v>170</v>
      </c>
      <c r="B57" s="538" t="s">
        <v>144</v>
      </c>
      <c r="C57" s="538" t="s">
        <v>144</v>
      </c>
      <c r="D57" s="538" t="s">
        <v>150</v>
      </c>
      <c r="E57" s="516" t="s">
        <v>146</v>
      </c>
      <c r="F57" s="517"/>
      <c r="G57" s="212" t="s">
        <v>226</v>
      </c>
      <c r="H57" s="212" t="s">
        <v>166</v>
      </c>
      <c r="I57" s="223">
        <v>792</v>
      </c>
      <c r="J57" s="223">
        <f>Оценка!H12</f>
        <v>0</v>
      </c>
      <c r="K57" s="212">
        <f>Оценка!I12</f>
        <v>0</v>
      </c>
      <c r="L57" s="516">
        <v>10</v>
      </c>
      <c r="M57" s="517"/>
      <c r="N57" s="559" t="e">
        <f>IF((K57+K58)*100/(J57+J58)-100&gt;=-10,0,(K57+K58)*100/(J57+J58)-100+10)</f>
        <v>#DIV/0!</v>
      </c>
      <c r="O57" s="559"/>
      <c r="P57" s="540"/>
      <c r="Q57" s="541"/>
      <c r="R57" s="538"/>
      <c r="S57" s="215"/>
      <c r="T57" s="88"/>
    </row>
    <row r="58" spans="1:20" s="216" customFormat="1" ht="29.25" customHeight="1" hidden="1">
      <c r="A58" s="545"/>
      <c r="B58" s="546"/>
      <c r="C58" s="546"/>
      <c r="D58" s="546"/>
      <c r="E58" s="518"/>
      <c r="F58" s="519"/>
      <c r="G58" s="212" t="s">
        <v>227</v>
      </c>
      <c r="H58" s="212" t="s">
        <v>166</v>
      </c>
      <c r="I58" s="223">
        <v>792</v>
      </c>
      <c r="J58" s="223">
        <f>Оценка!H13</f>
        <v>0</v>
      </c>
      <c r="K58" s="212">
        <f>Оценка!I13</f>
        <v>0</v>
      </c>
      <c r="L58" s="518"/>
      <c r="M58" s="519"/>
      <c r="N58" s="559"/>
      <c r="O58" s="559"/>
      <c r="P58" s="542"/>
      <c r="Q58" s="543"/>
      <c r="R58" s="546"/>
      <c r="S58" s="215"/>
      <c r="T58" s="88"/>
    </row>
    <row r="59" spans="1:20" s="216" customFormat="1" ht="19.5" customHeight="1">
      <c r="A59" s="544" t="s">
        <v>172</v>
      </c>
      <c r="B59" s="538" t="s">
        <v>144</v>
      </c>
      <c r="C59" s="538" t="s">
        <v>144</v>
      </c>
      <c r="D59" s="538" t="s">
        <v>151</v>
      </c>
      <c r="E59" s="516" t="s">
        <v>146</v>
      </c>
      <c r="F59" s="517"/>
      <c r="G59" s="212" t="s">
        <v>226</v>
      </c>
      <c r="H59" s="212" t="s">
        <v>166</v>
      </c>
      <c r="I59" s="223">
        <v>792</v>
      </c>
      <c r="J59" s="223">
        <f>Оценка!H17</f>
        <v>69020</v>
      </c>
      <c r="K59" s="212">
        <f>Оценка!I17</f>
        <v>30421</v>
      </c>
      <c r="L59" s="516">
        <v>10</v>
      </c>
      <c r="M59" s="517"/>
      <c r="N59" s="559">
        <f>IF((K59+K60)*100/(J59+J60)-100&gt;=-10,0,(K59+K60)*100/(J59+J60)-100+10)</f>
        <v>-40.5179604466568</v>
      </c>
      <c r="O59" s="559"/>
      <c r="P59" s="540" t="s">
        <v>259</v>
      </c>
      <c r="Q59" s="541"/>
      <c r="R59" s="538"/>
      <c r="S59" s="215"/>
      <c r="T59" s="88"/>
    </row>
    <row r="60" spans="1:20" s="216" customFormat="1" ht="25.5" customHeight="1">
      <c r="A60" s="545"/>
      <c r="B60" s="546"/>
      <c r="C60" s="546"/>
      <c r="D60" s="546"/>
      <c r="E60" s="518"/>
      <c r="F60" s="519"/>
      <c r="G60" s="212" t="s">
        <v>227</v>
      </c>
      <c r="H60" s="212" t="s">
        <v>166</v>
      </c>
      <c r="I60" s="223">
        <v>792</v>
      </c>
      <c r="J60" s="223">
        <f>Оценка!H18</f>
        <v>49908</v>
      </c>
      <c r="K60" s="212">
        <f>Оценка!I18</f>
        <v>28427</v>
      </c>
      <c r="L60" s="518"/>
      <c r="M60" s="519"/>
      <c r="N60" s="559"/>
      <c r="O60" s="559"/>
      <c r="P60" s="542"/>
      <c r="Q60" s="543"/>
      <c r="R60" s="546"/>
      <c r="S60" s="215"/>
      <c r="T60" s="88"/>
    </row>
    <row r="61" spans="1:20" s="216" customFormat="1" ht="19.5" customHeight="1">
      <c r="A61" s="544" t="s">
        <v>168</v>
      </c>
      <c r="B61" s="538" t="s">
        <v>144</v>
      </c>
      <c r="C61" s="538" t="s">
        <v>144</v>
      </c>
      <c r="D61" s="538" t="s">
        <v>149</v>
      </c>
      <c r="E61" s="516" t="s">
        <v>146</v>
      </c>
      <c r="F61" s="517"/>
      <c r="G61" s="212" t="s">
        <v>226</v>
      </c>
      <c r="H61" s="212" t="s">
        <v>166</v>
      </c>
      <c r="I61" s="223">
        <v>792</v>
      </c>
      <c r="J61" s="223">
        <f>Оценка!H22</f>
        <v>217388</v>
      </c>
      <c r="K61" s="212">
        <f>Оценка!I22</f>
        <v>140139</v>
      </c>
      <c r="L61" s="516">
        <v>10</v>
      </c>
      <c r="M61" s="517"/>
      <c r="N61" s="559">
        <f>IF((K61+K62)*100/(J61+J62)-100&gt;=-10,0,(K61+K62)*100/(J61+J62)-100+10)</f>
        <v>-29.998096528403714</v>
      </c>
      <c r="O61" s="559"/>
      <c r="P61" s="540" t="s">
        <v>259</v>
      </c>
      <c r="Q61" s="541"/>
      <c r="R61" s="538"/>
      <c r="S61" s="215"/>
      <c r="T61" s="88"/>
    </row>
    <row r="62" spans="1:20" s="216" customFormat="1" ht="25.5" customHeight="1">
      <c r="A62" s="545"/>
      <c r="B62" s="546"/>
      <c r="C62" s="546"/>
      <c r="D62" s="546"/>
      <c r="E62" s="518"/>
      <c r="F62" s="519"/>
      <c r="G62" s="212" t="s">
        <v>227</v>
      </c>
      <c r="H62" s="212" t="s">
        <v>166</v>
      </c>
      <c r="I62" s="223">
        <v>792</v>
      </c>
      <c r="J62" s="223">
        <f>Оценка!H23</f>
        <v>139854</v>
      </c>
      <c r="K62" s="212">
        <f>Оценка!I23</f>
        <v>74213</v>
      </c>
      <c r="L62" s="518"/>
      <c r="M62" s="519"/>
      <c r="N62" s="559"/>
      <c r="O62" s="559"/>
      <c r="P62" s="542"/>
      <c r="Q62" s="543"/>
      <c r="R62" s="546"/>
      <c r="S62" s="215"/>
      <c r="T62" s="88"/>
    </row>
    <row r="63" spans="1:20" s="216" customFormat="1" ht="19.5" customHeight="1" hidden="1">
      <c r="A63" s="544" t="s">
        <v>173</v>
      </c>
      <c r="B63" s="538" t="s">
        <v>144</v>
      </c>
      <c r="C63" s="538" t="s">
        <v>144</v>
      </c>
      <c r="D63" s="538" t="s">
        <v>152</v>
      </c>
      <c r="E63" s="516" t="s">
        <v>146</v>
      </c>
      <c r="F63" s="517"/>
      <c r="G63" s="212" t="s">
        <v>226</v>
      </c>
      <c r="H63" s="212" t="s">
        <v>166</v>
      </c>
      <c r="I63" s="223">
        <v>792</v>
      </c>
      <c r="J63" s="224">
        <f>Оценка!H27</f>
        <v>0</v>
      </c>
      <c r="K63" s="211">
        <f>Оценка!I27</f>
        <v>0</v>
      </c>
      <c r="L63" s="516">
        <v>10</v>
      </c>
      <c r="M63" s="517"/>
      <c r="N63" s="559" t="e">
        <f>IF((K63+K64)*100/(J63+J64)-100&gt;=-10,0,(K63+K64)*100/(J63+J64)-100+10)</f>
        <v>#DIV/0!</v>
      </c>
      <c r="O63" s="559"/>
      <c r="P63" s="540"/>
      <c r="Q63" s="541"/>
      <c r="R63" s="538"/>
      <c r="S63" s="215"/>
      <c r="T63" s="88"/>
    </row>
    <row r="64" spans="1:20" s="216" customFormat="1" ht="25.5" customHeight="1" hidden="1">
      <c r="A64" s="555"/>
      <c r="B64" s="539"/>
      <c r="C64" s="539"/>
      <c r="D64" s="539"/>
      <c r="E64" s="518"/>
      <c r="F64" s="519"/>
      <c r="G64" s="212" t="s">
        <v>227</v>
      </c>
      <c r="H64" s="212" t="s">
        <v>166</v>
      </c>
      <c r="I64" s="223">
        <v>792</v>
      </c>
      <c r="J64" s="224">
        <f>Оценка!H28</f>
        <v>0</v>
      </c>
      <c r="K64" s="211">
        <f>Оценка!I28</f>
        <v>0</v>
      </c>
      <c r="L64" s="536"/>
      <c r="M64" s="537"/>
      <c r="N64" s="559"/>
      <c r="O64" s="559"/>
      <c r="P64" s="542"/>
      <c r="Q64" s="543"/>
      <c r="R64" s="539"/>
      <c r="S64" s="215"/>
      <c r="T64" s="88"/>
    </row>
    <row r="65" spans="1:20" s="216" customFormat="1" ht="19.5" customHeight="1">
      <c r="A65" s="561" t="s">
        <v>171</v>
      </c>
      <c r="B65" s="560" t="s">
        <v>144</v>
      </c>
      <c r="C65" s="560" t="s">
        <v>144</v>
      </c>
      <c r="D65" s="560" t="s">
        <v>251</v>
      </c>
      <c r="E65" s="516" t="s">
        <v>146</v>
      </c>
      <c r="F65" s="517"/>
      <c r="G65" s="212" t="s">
        <v>226</v>
      </c>
      <c r="H65" s="212" t="s">
        <v>166</v>
      </c>
      <c r="I65" s="223">
        <v>792</v>
      </c>
      <c r="J65" s="225">
        <f>Оценка!H32</f>
        <v>94976</v>
      </c>
      <c r="K65" s="213">
        <f>Оценка!I32</f>
        <v>54706</v>
      </c>
      <c r="L65" s="560">
        <v>10</v>
      </c>
      <c r="M65" s="560"/>
      <c r="N65" s="559">
        <f>IF((K65+K66)*100/(J65+J66)-100&gt;=-10,0,(K65+K66)*100/(J65+J66)-100+10)</f>
        <v>-29.223892687348716</v>
      </c>
      <c r="O65" s="559"/>
      <c r="P65" s="565" t="s">
        <v>259</v>
      </c>
      <c r="Q65" s="565"/>
      <c r="R65" s="560"/>
      <c r="S65" s="215"/>
      <c r="T65" s="88"/>
    </row>
    <row r="66" spans="1:20" s="216" customFormat="1" ht="30" customHeight="1">
      <c r="A66" s="561"/>
      <c r="B66" s="560"/>
      <c r="C66" s="560"/>
      <c r="D66" s="560"/>
      <c r="E66" s="518"/>
      <c r="F66" s="519"/>
      <c r="G66" s="212" t="s">
        <v>227</v>
      </c>
      <c r="H66" s="212" t="s">
        <v>166</v>
      </c>
      <c r="I66" s="223">
        <v>792</v>
      </c>
      <c r="J66" s="225">
        <f>Оценка!H33</f>
        <v>112418</v>
      </c>
      <c r="K66" s="213">
        <f>Оценка!I33</f>
        <v>71340</v>
      </c>
      <c r="L66" s="560"/>
      <c r="M66" s="560"/>
      <c r="N66" s="559"/>
      <c r="O66" s="559"/>
      <c r="P66" s="565"/>
      <c r="Q66" s="565"/>
      <c r="R66" s="560"/>
      <c r="S66" s="215"/>
      <c r="T66" s="88"/>
    </row>
    <row r="67" spans="1:19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25" ht="11.25" customHeight="1" hidden="1">
      <c r="A68" s="511" t="s">
        <v>228</v>
      </c>
      <c r="B68" s="511"/>
      <c r="C68" s="511"/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  <c r="Q68" s="511"/>
      <c r="R68" s="511"/>
      <c r="S68"/>
      <c r="T68"/>
      <c r="U68"/>
      <c r="V68"/>
      <c r="W68"/>
      <c r="X68"/>
      <c r="Y68"/>
    </row>
    <row r="69" spans="1:25" ht="15" hidden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s="216" customFormat="1" ht="19.5" customHeight="1" hidden="1">
      <c r="A70" s="512" t="s">
        <v>240</v>
      </c>
      <c r="B70" s="512"/>
      <c r="C70" s="512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3" t="s">
        <v>128</v>
      </c>
      <c r="Q70" s="513"/>
      <c r="R70" s="514" t="s">
        <v>229</v>
      </c>
      <c r="S70" s="214"/>
      <c r="T70" s="215"/>
      <c r="U70" s="215"/>
      <c r="V70" s="215"/>
      <c r="W70" s="215"/>
      <c r="X70" s="215"/>
      <c r="Y70" s="215"/>
    </row>
    <row r="71" spans="1:25" s="216" customFormat="1" ht="17.25" customHeight="1" hidden="1">
      <c r="A71" s="512" t="s">
        <v>239</v>
      </c>
      <c r="B71" s="512"/>
      <c r="C71" s="512"/>
      <c r="D71" s="512"/>
      <c r="E71" s="512"/>
      <c r="F71" s="512"/>
      <c r="G71" s="512"/>
      <c r="H71" s="512"/>
      <c r="I71" s="512"/>
      <c r="J71" s="512"/>
      <c r="K71" s="512"/>
      <c r="L71" s="512"/>
      <c r="M71" s="512"/>
      <c r="N71" s="512"/>
      <c r="O71" s="512"/>
      <c r="P71" s="513"/>
      <c r="Q71" s="513"/>
      <c r="R71" s="514"/>
      <c r="S71" s="214"/>
      <c r="T71" s="215"/>
      <c r="U71" s="215"/>
      <c r="V71" s="215"/>
      <c r="W71" s="215"/>
      <c r="X71" s="215"/>
      <c r="Y71" s="215"/>
    </row>
    <row r="72" spans="1:25" s="216" customFormat="1" ht="16.5" customHeight="1" hidden="1">
      <c r="A72" s="512" t="s">
        <v>129</v>
      </c>
      <c r="B72" s="512"/>
      <c r="C72" s="512"/>
      <c r="D72" s="512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S72" s="512"/>
      <c r="T72" s="215"/>
      <c r="U72" s="215"/>
      <c r="V72" s="215"/>
      <c r="W72" s="215"/>
      <c r="X72" s="215"/>
      <c r="Y72" s="215"/>
    </row>
    <row r="73" spans="1:25" s="216" customFormat="1" ht="17.25" customHeight="1" hidden="1">
      <c r="A73" s="512" t="s">
        <v>130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/>
      <c r="R73" s="512"/>
      <c r="S73" s="512"/>
      <c r="T73" s="215"/>
      <c r="U73" s="215"/>
      <c r="V73" s="215"/>
      <c r="W73" s="215"/>
      <c r="X73" s="215"/>
      <c r="Y73" s="215"/>
    </row>
    <row r="74" spans="1:25" s="216" customFormat="1" ht="15.75" customHeight="1" hidden="1">
      <c r="A74" s="514" t="s">
        <v>131</v>
      </c>
      <c r="B74" s="535" t="s">
        <v>132</v>
      </c>
      <c r="C74" s="568"/>
      <c r="D74" s="568"/>
      <c r="E74" s="568"/>
      <c r="F74" s="568"/>
      <c r="G74" s="568"/>
      <c r="H74" s="568"/>
      <c r="I74" s="568"/>
      <c r="J74" s="568"/>
      <c r="K74" s="568"/>
      <c r="L74" s="568"/>
      <c r="M74" s="568"/>
      <c r="N74" s="568"/>
      <c r="O74" s="568"/>
      <c r="P74" s="568"/>
      <c r="Q74" s="568"/>
      <c r="R74" s="569"/>
      <c r="S74" s="215"/>
      <c r="T74" s="215"/>
      <c r="U74" s="215"/>
      <c r="V74" s="215"/>
      <c r="W74" s="215"/>
      <c r="X74" s="215"/>
      <c r="Y74" s="215"/>
    </row>
    <row r="75" spans="1:25" s="216" customFormat="1" ht="32.25" customHeight="1" hidden="1">
      <c r="A75" s="514"/>
      <c r="B75" s="516" t="s">
        <v>135</v>
      </c>
      <c r="C75" s="575"/>
      <c r="D75" s="575"/>
      <c r="E75" s="575"/>
      <c r="F75" s="575"/>
      <c r="G75" s="575"/>
      <c r="H75" s="575"/>
      <c r="I75" s="575"/>
      <c r="J75" s="575"/>
      <c r="K75" s="517"/>
      <c r="L75" s="514" t="s">
        <v>136</v>
      </c>
      <c r="M75" s="514"/>
      <c r="N75" s="514" t="s">
        <v>137</v>
      </c>
      <c r="O75" s="514" t="s">
        <v>138</v>
      </c>
      <c r="P75" s="514" t="s">
        <v>139</v>
      </c>
      <c r="Q75" s="514" t="s">
        <v>140</v>
      </c>
      <c r="R75" s="514" t="s">
        <v>141</v>
      </c>
      <c r="S75" s="215"/>
      <c r="T75" s="215"/>
      <c r="U75" s="215"/>
      <c r="V75" s="215"/>
      <c r="W75" s="215"/>
      <c r="X75" s="215"/>
      <c r="Y75" s="215"/>
    </row>
    <row r="76" spans="1:25" s="216" customFormat="1" ht="24" hidden="1">
      <c r="A76" s="514"/>
      <c r="B76" s="518"/>
      <c r="C76" s="576"/>
      <c r="D76" s="576"/>
      <c r="E76" s="576"/>
      <c r="F76" s="576"/>
      <c r="G76" s="576"/>
      <c r="H76" s="576"/>
      <c r="I76" s="576"/>
      <c r="J76" s="576"/>
      <c r="K76" s="519"/>
      <c r="L76" s="217" t="s">
        <v>142</v>
      </c>
      <c r="M76" s="212" t="s">
        <v>143</v>
      </c>
      <c r="N76" s="514"/>
      <c r="O76" s="514"/>
      <c r="P76" s="514"/>
      <c r="Q76" s="514"/>
      <c r="R76" s="514"/>
      <c r="S76" s="215"/>
      <c r="T76" s="215"/>
      <c r="U76" s="215"/>
      <c r="V76" s="215"/>
      <c r="W76" s="215"/>
      <c r="X76" s="215"/>
      <c r="Y76" s="215"/>
    </row>
    <row r="77" spans="1:25" s="216" customFormat="1" ht="12" hidden="1">
      <c r="A77" s="222">
        <v>1</v>
      </c>
      <c r="B77" s="533">
        <v>2</v>
      </c>
      <c r="C77" s="574"/>
      <c r="D77" s="574"/>
      <c r="E77" s="574"/>
      <c r="F77" s="574"/>
      <c r="G77" s="574"/>
      <c r="H77" s="574"/>
      <c r="I77" s="574"/>
      <c r="J77" s="574"/>
      <c r="K77" s="534"/>
      <c r="L77" s="222">
        <v>3</v>
      </c>
      <c r="M77" s="222">
        <v>4</v>
      </c>
      <c r="N77" s="222">
        <v>5</v>
      </c>
      <c r="O77" s="222">
        <v>6</v>
      </c>
      <c r="P77" s="222">
        <v>7</v>
      </c>
      <c r="Q77" s="222">
        <v>8</v>
      </c>
      <c r="R77" s="222">
        <v>9</v>
      </c>
      <c r="S77" s="215"/>
      <c r="T77" s="215"/>
      <c r="U77" s="215"/>
      <c r="V77" s="215"/>
      <c r="W77" s="215"/>
      <c r="X77" s="215"/>
      <c r="Y77" s="215"/>
    </row>
    <row r="78" spans="1:20" s="229" customFormat="1" ht="27" customHeight="1" hidden="1">
      <c r="A78" s="570" t="s">
        <v>190</v>
      </c>
      <c r="B78" s="567" t="s">
        <v>230</v>
      </c>
      <c r="C78" s="567"/>
      <c r="D78" s="567"/>
      <c r="E78" s="567"/>
      <c r="F78" s="567"/>
      <c r="G78" s="567"/>
      <c r="H78" s="567"/>
      <c r="I78" s="567"/>
      <c r="J78" s="567"/>
      <c r="K78" s="567"/>
      <c r="L78" s="226" t="s">
        <v>102</v>
      </c>
      <c r="M78" s="218">
        <v>744</v>
      </c>
      <c r="N78" s="219">
        <f>Оценка!H42</f>
        <v>0</v>
      </c>
      <c r="O78" s="219">
        <f>Оценка!I42</f>
        <v>0</v>
      </c>
      <c r="P78" s="219">
        <v>10</v>
      </c>
      <c r="Q78" s="220" t="e">
        <f>IF(O78*100/N78-100&gt;=-10,0,O78*100/N78-100+10)</f>
        <v>#DIV/0!</v>
      </c>
      <c r="R78" s="219"/>
      <c r="S78" s="227"/>
      <c r="T78" s="228"/>
    </row>
    <row r="79" spans="1:20" s="229" customFormat="1" ht="32.25" customHeight="1" hidden="1">
      <c r="A79" s="570"/>
      <c r="B79" s="567" t="s">
        <v>231</v>
      </c>
      <c r="C79" s="567"/>
      <c r="D79" s="567"/>
      <c r="E79" s="567"/>
      <c r="F79" s="567"/>
      <c r="G79" s="567"/>
      <c r="H79" s="567"/>
      <c r="I79" s="567"/>
      <c r="J79" s="567"/>
      <c r="K79" s="567"/>
      <c r="L79" s="226" t="s">
        <v>102</v>
      </c>
      <c r="M79" s="218">
        <v>744</v>
      </c>
      <c r="N79" s="219">
        <f>Оценка!H43</f>
        <v>0</v>
      </c>
      <c r="O79" s="219">
        <f>Оценка!I43</f>
        <v>0</v>
      </c>
      <c r="P79" s="219">
        <v>10</v>
      </c>
      <c r="Q79" s="220" t="e">
        <f>IF(O79*100/N79-100&gt;=-10,0,O79*100/N79-100+10)</f>
        <v>#DIV/0!</v>
      </c>
      <c r="R79" s="219"/>
      <c r="S79" s="227"/>
      <c r="T79" s="228"/>
    </row>
    <row r="80" spans="1:20" s="229" customFormat="1" ht="27" customHeight="1" hidden="1">
      <c r="A80" s="570"/>
      <c r="B80" s="567" t="s">
        <v>232</v>
      </c>
      <c r="C80" s="567"/>
      <c r="D80" s="567"/>
      <c r="E80" s="567"/>
      <c r="F80" s="567"/>
      <c r="G80" s="567"/>
      <c r="H80" s="567"/>
      <c r="I80" s="567"/>
      <c r="J80" s="567"/>
      <c r="K80" s="567"/>
      <c r="L80" s="226" t="s">
        <v>102</v>
      </c>
      <c r="M80" s="218">
        <v>744</v>
      </c>
      <c r="N80" s="219">
        <f>Оценка!H44</f>
        <v>0</v>
      </c>
      <c r="O80" s="219">
        <f>Оценка!I44</f>
        <v>0</v>
      </c>
      <c r="P80" s="219">
        <v>10</v>
      </c>
      <c r="Q80" s="220" t="e">
        <f>IF(O80*100/N80-100&gt;=-10,0,O80*100/N80-100+10)</f>
        <v>#DIV/0!</v>
      </c>
      <c r="R80" s="219"/>
      <c r="S80" s="227"/>
      <c r="T80" s="228"/>
    </row>
    <row r="81" spans="1:20" s="229" customFormat="1" ht="27" customHeight="1" hidden="1">
      <c r="A81" s="570"/>
      <c r="B81" s="567" t="s">
        <v>233</v>
      </c>
      <c r="C81" s="567"/>
      <c r="D81" s="567"/>
      <c r="E81" s="567"/>
      <c r="F81" s="567"/>
      <c r="G81" s="567"/>
      <c r="H81" s="567"/>
      <c r="I81" s="567"/>
      <c r="J81" s="567"/>
      <c r="K81" s="567"/>
      <c r="L81" s="226" t="s">
        <v>102</v>
      </c>
      <c r="M81" s="218">
        <v>744</v>
      </c>
      <c r="N81" s="219">
        <f>Оценка!H45</f>
        <v>0</v>
      </c>
      <c r="O81" s="219">
        <f>Оценка!I45</f>
        <v>0</v>
      </c>
      <c r="P81" s="219">
        <v>10</v>
      </c>
      <c r="Q81" s="220" t="e">
        <f>IF(O81*100/N81-100&gt;=-10,0,O81*100/N81-100+10)</f>
        <v>#DIV/0!</v>
      </c>
      <c r="R81" s="219"/>
      <c r="S81" s="227"/>
      <c r="T81" s="227"/>
    </row>
    <row r="82" spans="1:20" s="216" customFormat="1" ht="12" hidden="1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</row>
    <row r="83" spans="1:20" s="216" customFormat="1" ht="12" hidden="1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</row>
    <row r="84" spans="1:20" s="216" customFormat="1" ht="15.75" customHeight="1" hidden="1">
      <c r="A84" s="502" t="s">
        <v>153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502"/>
      <c r="P84" s="502"/>
      <c r="Q84" s="221"/>
      <c r="R84" s="221"/>
      <c r="S84" s="221"/>
      <c r="T84" s="215"/>
    </row>
    <row r="85" spans="1:20" s="216" customFormat="1" ht="19.5" customHeight="1" hidden="1">
      <c r="A85" s="560" t="s">
        <v>131</v>
      </c>
      <c r="B85" s="560" t="s">
        <v>132</v>
      </c>
      <c r="C85" s="560"/>
      <c r="D85" s="560"/>
      <c r="E85" s="560"/>
      <c r="F85" s="560"/>
      <c r="G85" s="560"/>
      <c r="H85" s="560"/>
      <c r="I85" s="560"/>
      <c r="J85" s="560"/>
      <c r="K85" s="560"/>
      <c r="L85" s="560"/>
      <c r="M85" s="560"/>
      <c r="N85" s="560"/>
      <c r="O85" s="560"/>
      <c r="P85" s="560"/>
      <c r="Q85" s="560"/>
      <c r="R85" s="560" t="s">
        <v>155</v>
      </c>
      <c r="S85" s="215"/>
      <c r="T85" s="215"/>
    </row>
    <row r="86" spans="1:20" s="216" customFormat="1" ht="27" customHeight="1" hidden="1">
      <c r="A86" s="560"/>
      <c r="B86" s="560" t="s">
        <v>135</v>
      </c>
      <c r="C86" s="560"/>
      <c r="D86" s="560"/>
      <c r="E86" s="560"/>
      <c r="F86" s="560"/>
      <c r="G86" s="560"/>
      <c r="H86" s="230" t="s">
        <v>136</v>
      </c>
      <c r="I86" s="230"/>
      <c r="J86" s="560" t="s">
        <v>137</v>
      </c>
      <c r="K86" s="560" t="s">
        <v>138</v>
      </c>
      <c r="L86" s="560" t="s">
        <v>139</v>
      </c>
      <c r="M86" s="560"/>
      <c r="N86" s="560" t="s">
        <v>140</v>
      </c>
      <c r="O86" s="560"/>
      <c r="P86" s="560" t="s">
        <v>141</v>
      </c>
      <c r="Q86" s="560"/>
      <c r="R86" s="560"/>
      <c r="S86" s="215"/>
      <c r="T86" s="215"/>
    </row>
    <row r="87" spans="1:20" s="216" customFormat="1" ht="20.25" customHeight="1" hidden="1">
      <c r="A87" s="560"/>
      <c r="B87" s="560"/>
      <c r="C87" s="560"/>
      <c r="D87" s="560"/>
      <c r="E87" s="560"/>
      <c r="F87" s="560"/>
      <c r="G87" s="560"/>
      <c r="H87" s="213" t="s">
        <v>142</v>
      </c>
      <c r="I87" s="213" t="s">
        <v>143</v>
      </c>
      <c r="J87" s="560"/>
      <c r="K87" s="560"/>
      <c r="L87" s="560"/>
      <c r="M87" s="560"/>
      <c r="N87" s="560"/>
      <c r="O87" s="560"/>
      <c r="P87" s="560"/>
      <c r="Q87" s="560"/>
      <c r="R87" s="560"/>
      <c r="S87" s="215"/>
      <c r="T87" s="215"/>
    </row>
    <row r="88" spans="1:20" s="216" customFormat="1" ht="12" hidden="1">
      <c r="A88" s="231">
        <v>1</v>
      </c>
      <c r="B88" s="566">
        <v>2</v>
      </c>
      <c r="C88" s="566"/>
      <c r="D88" s="566"/>
      <c r="E88" s="566"/>
      <c r="F88" s="566"/>
      <c r="G88" s="566"/>
      <c r="H88" s="231">
        <v>3</v>
      </c>
      <c r="I88" s="231">
        <v>4</v>
      </c>
      <c r="J88" s="231">
        <v>5</v>
      </c>
      <c r="K88" s="231">
        <v>6</v>
      </c>
      <c r="L88" s="566">
        <v>7</v>
      </c>
      <c r="M88" s="566"/>
      <c r="N88" s="566">
        <v>8</v>
      </c>
      <c r="O88" s="566"/>
      <c r="P88" s="566">
        <v>9</v>
      </c>
      <c r="Q88" s="566"/>
      <c r="R88" s="231">
        <v>10</v>
      </c>
      <c r="S88" s="215"/>
      <c r="T88" s="215"/>
    </row>
    <row r="89" spans="1:20" s="216" customFormat="1" ht="30" customHeight="1" hidden="1">
      <c r="A89" s="321" t="s">
        <v>190</v>
      </c>
      <c r="B89" s="571" t="s">
        <v>105</v>
      </c>
      <c r="C89" s="572"/>
      <c r="D89" s="572"/>
      <c r="E89" s="572"/>
      <c r="F89" s="572"/>
      <c r="G89" s="573"/>
      <c r="H89" s="213" t="s">
        <v>38</v>
      </c>
      <c r="I89" s="225">
        <v>792</v>
      </c>
      <c r="J89" s="225">
        <f>Оценка!H46</f>
        <v>0</v>
      </c>
      <c r="K89" s="213">
        <f>Оценка!I46</f>
        <v>0</v>
      </c>
      <c r="L89" s="560">
        <v>10</v>
      </c>
      <c r="M89" s="560"/>
      <c r="N89" s="559" t="e">
        <f>IF(K89*100/J89-100&gt;=-10,0,K89*100/J89-100+10)</f>
        <v>#DIV/0!</v>
      </c>
      <c r="O89" s="559"/>
      <c r="P89" s="565"/>
      <c r="Q89" s="565"/>
      <c r="R89" s="213"/>
      <c r="S89" s="215"/>
      <c r="T89" s="88"/>
    </row>
    <row r="90" spans="1:19" ht="24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1:19" ht="16.5" customHeight="1">
      <c r="A91" s="511" t="s">
        <v>156</v>
      </c>
      <c r="B91" s="511"/>
      <c r="C91" s="511"/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  <c r="Q91" s="511"/>
      <c r="R91" s="511"/>
      <c r="S91" s="511"/>
    </row>
    <row r="92" spans="1:19" ht="11.25" customHeight="1">
      <c r="A92" s="511" t="s">
        <v>127</v>
      </c>
      <c r="B92" s="511"/>
      <c r="C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  <c r="Q92" s="511"/>
      <c r="R92" s="511"/>
      <c r="S92"/>
    </row>
    <row r="93" spans="1:19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1:19" s="216" customFormat="1" ht="45" customHeight="1">
      <c r="A94" s="547" t="s">
        <v>157</v>
      </c>
      <c r="B94" s="547"/>
      <c r="C94" s="547"/>
      <c r="D94" s="547"/>
      <c r="E94" s="547"/>
      <c r="F94" s="547"/>
      <c r="G94" s="547"/>
      <c r="H94" s="547"/>
      <c r="I94" s="547"/>
      <c r="J94" s="547"/>
      <c r="K94" s="547"/>
      <c r="L94" s="547"/>
      <c r="M94" s="547"/>
      <c r="N94" s="547"/>
      <c r="O94" s="547"/>
      <c r="P94" s="513" t="s">
        <v>128</v>
      </c>
      <c r="Q94" s="513"/>
      <c r="R94" s="514" t="s">
        <v>176</v>
      </c>
      <c r="S94" s="214"/>
    </row>
    <row r="95" spans="1:19" s="216" customFormat="1" ht="17.25" customHeight="1">
      <c r="A95" s="512" t="s">
        <v>241</v>
      </c>
      <c r="B95" s="512"/>
      <c r="C95" s="512"/>
      <c r="D95" s="512"/>
      <c r="E95" s="512"/>
      <c r="F95" s="512"/>
      <c r="G95" s="512"/>
      <c r="H95" s="512"/>
      <c r="I95" s="512"/>
      <c r="J95" s="512"/>
      <c r="K95" s="512"/>
      <c r="L95" s="512"/>
      <c r="M95" s="512"/>
      <c r="N95" s="512"/>
      <c r="O95" s="512"/>
      <c r="P95" s="513"/>
      <c r="Q95" s="513"/>
      <c r="R95" s="514"/>
      <c r="S95" s="214"/>
    </row>
    <row r="96" spans="1:19" s="216" customFormat="1" ht="16.5" customHeight="1">
      <c r="A96" s="512" t="s">
        <v>158</v>
      </c>
      <c r="B96" s="512"/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2"/>
      <c r="N96" s="512"/>
      <c r="O96" s="512"/>
      <c r="P96" s="512"/>
      <c r="Q96" s="512"/>
      <c r="R96" s="512"/>
      <c r="S96" s="512"/>
    </row>
    <row r="97" spans="1:19" s="216" customFormat="1" ht="17.25" customHeight="1">
      <c r="A97" s="512" t="s">
        <v>159</v>
      </c>
      <c r="B97" s="512"/>
      <c r="C97" s="512"/>
      <c r="D97" s="512"/>
      <c r="E97" s="512"/>
      <c r="F97" s="512"/>
      <c r="G97" s="512"/>
      <c r="H97" s="512"/>
      <c r="I97" s="512"/>
      <c r="J97" s="512"/>
      <c r="K97" s="512"/>
      <c r="L97" s="512"/>
      <c r="M97" s="512"/>
      <c r="N97" s="512"/>
      <c r="O97" s="512"/>
      <c r="P97" s="512"/>
      <c r="Q97" s="512"/>
      <c r="R97" s="512"/>
      <c r="S97" s="512"/>
    </row>
    <row r="98" spans="1:19" s="216" customFormat="1" ht="59.25" customHeight="1">
      <c r="A98" s="514" t="s">
        <v>131</v>
      </c>
      <c r="B98" s="514" t="s">
        <v>160</v>
      </c>
      <c r="C98" s="514"/>
      <c r="D98" s="514"/>
      <c r="E98" s="514" t="s">
        <v>161</v>
      </c>
      <c r="F98" s="514"/>
      <c r="G98" s="514" t="s">
        <v>162</v>
      </c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215"/>
    </row>
    <row r="99" spans="1:19" s="216" customFormat="1" ht="27" customHeight="1">
      <c r="A99" s="514"/>
      <c r="B99" s="514" t="s">
        <v>135</v>
      </c>
      <c r="C99" s="514" t="s">
        <v>135</v>
      </c>
      <c r="D99" s="514" t="s">
        <v>135</v>
      </c>
      <c r="E99" s="514" t="s">
        <v>135</v>
      </c>
      <c r="F99" s="514" t="s">
        <v>135</v>
      </c>
      <c r="G99" s="514" t="s">
        <v>15</v>
      </c>
      <c r="H99" s="514"/>
      <c r="I99" s="514"/>
      <c r="J99" s="514"/>
      <c r="K99" s="514"/>
      <c r="L99" s="514" t="s">
        <v>136</v>
      </c>
      <c r="M99" s="514"/>
      <c r="N99" s="514" t="s">
        <v>137</v>
      </c>
      <c r="O99" s="514" t="s">
        <v>138</v>
      </c>
      <c r="P99" s="514" t="s">
        <v>139</v>
      </c>
      <c r="Q99" s="514" t="s">
        <v>140</v>
      </c>
      <c r="R99" s="514" t="s">
        <v>141</v>
      </c>
      <c r="S99" s="215"/>
    </row>
    <row r="100" spans="1:19" s="216" customFormat="1" ht="34.5" customHeight="1">
      <c r="A100" s="514"/>
      <c r="B100" s="514"/>
      <c r="C100" s="514"/>
      <c r="D100" s="514"/>
      <c r="E100" s="514"/>
      <c r="F100" s="514"/>
      <c r="G100" s="514"/>
      <c r="H100" s="514"/>
      <c r="I100" s="514"/>
      <c r="J100" s="514"/>
      <c r="K100" s="514"/>
      <c r="L100" s="217" t="s">
        <v>142</v>
      </c>
      <c r="M100" s="212" t="s">
        <v>143</v>
      </c>
      <c r="N100" s="514"/>
      <c r="O100" s="514"/>
      <c r="P100" s="514"/>
      <c r="Q100" s="514"/>
      <c r="R100" s="514"/>
      <c r="S100" s="215"/>
    </row>
    <row r="101" spans="1:19" s="216" customFormat="1" ht="12">
      <c r="A101" s="222">
        <v>1</v>
      </c>
      <c r="B101" s="222">
        <v>2</v>
      </c>
      <c r="C101" s="222">
        <v>3</v>
      </c>
      <c r="D101" s="222">
        <v>4</v>
      </c>
      <c r="E101" s="222">
        <v>5</v>
      </c>
      <c r="F101" s="222">
        <v>6</v>
      </c>
      <c r="G101" s="554">
        <v>7</v>
      </c>
      <c r="H101" s="554"/>
      <c r="I101" s="554"/>
      <c r="J101" s="554"/>
      <c r="K101" s="554"/>
      <c r="L101" s="222">
        <v>8</v>
      </c>
      <c r="M101" s="222">
        <v>9</v>
      </c>
      <c r="N101" s="222">
        <v>10</v>
      </c>
      <c r="O101" s="222">
        <v>11</v>
      </c>
      <c r="P101" s="222">
        <v>12</v>
      </c>
      <c r="Q101" s="222">
        <v>13</v>
      </c>
      <c r="R101" s="222">
        <v>14</v>
      </c>
      <c r="S101" s="215"/>
    </row>
    <row r="102" spans="1:19" s="216" customFormat="1" ht="42" customHeight="1">
      <c r="A102" s="548" t="s">
        <v>106</v>
      </c>
      <c r="B102" s="538"/>
      <c r="C102" s="538"/>
      <c r="D102" s="538"/>
      <c r="E102" s="538"/>
      <c r="F102" s="538"/>
      <c r="G102" s="549" t="s">
        <v>77</v>
      </c>
      <c r="H102" s="550"/>
      <c r="I102" s="550"/>
      <c r="J102" s="550"/>
      <c r="K102" s="551"/>
      <c r="L102" s="212" t="s">
        <v>102</v>
      </c>
      <c r="M102" s="223">
        <v>744</v>
      </c>
      <c r="N102" s="217">
        <f>Оценка!H39</f>
        <v>3200</v>
      </c>
      <c r="O102" s="217">
        <f>Оценка!I39</f>
        <v>5709</v>
      </c>
      <c r="P102" s="217">
        <v>10</v>
      </c>
      <c r="Q102" s="232">
        <f>IF(O102*100/N102-100&gt;=-10,0,O102*100/N102-100+10)</f>
        <v>0</v>
      </c>
      <c r="R102" s="233"/>
      <c r="S102" s="215"/>
    </row>
    <row r="103" spans="1:19" s="216" customFormat="1" ht="40.5" customHeight="1">
      <c r="A103" s="548"/>
      <c r="B103" s="546"/>
      <c r="C103" s="546"/>
      <c r="D103" s="546"/>
      <c r="E103" s="546"/>
      <c r="F103" s="546"/>
      <c r="G103" s="552" t="s">
        <v>78</v>
      </c>
      <c r="H103" s="552"/>
      <c r="I103" s="552"/>
      <c r="J103" s="552"/>
      <c r="K103" s="552"/>
      <c r="L103" s="212" t="s">
        <v>102</v>
      </c>
      <c r="M103" s="223">
        <v>744</v>
      </c>
      <c r="N103" s="217">
        <f>Оценка!H40</f>
        <v>9</v>
      </c>
      <c r="O103" s="217">
        <f>Оценка!I40</f>
        <v>7</v>
      </c>
      <c r="P103" s="217">
        <v>10</v>
      </c>
      <c r="Q103" s="232">
        <f>IF(O103*100/N103-100&gt;=-10,0,O103*100/N103-100+10)</f>
        <v>-12.222222222222229</v>
      </c>
      <c r="R103" s="233" t="s">
        <v>259</v>
      </c>
      <c r="S103" s="215"/>
    </row>
    <row r="104" spans="1:19" s="216" customFormat="1" ht="12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</row>
    <row r="105" spans="1:19" s="216" customFormat="1" ht="12">
      <c r="A105" s="215"/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</row>
    <row r="106" spans="1:19" s="216" customFormat="1" ht="15.75" customHeight="1">
      <c r="A106" s="556" t="s">
        <v>163</v>
      </c>
      <c r="B106" s="556"/>
      <c r="C106" s="556"/>
      <c r="D106" s="556"/>
      <c r="E106" s="556"/>
      <c r="F106" s="556"/>
      <c r="G106" s="556"/>
      <c r="H106" s="556"/>
      <c r="I106" s="556"/>
      <c r="J106" s="556"/>
      <c r="K106" s="556"/>
      <c r="L106" s="556"/>
      <c r="M106" s="556"/>
      <c r="N106" s="556"/>
      <c r="O106" s="556"/>
      <c r="P106" s="556"/>
      <c r="Q106" s="221"/>
      <c r="R106" s="221"/>
      <c r="S106" s="221"/>
    </row>
    <row r="107" spans="1:19" s="216" customFormat="1" ht="54" customHeight="1">
      <c r="A107" s="514" t="s">
        <v>131</v>
      </c>
      <c r="B107" s="514" t="s">
        <v>160</v>
      </c>
      <c r="C107" s="514"/>
      <c r="D107" s="514"/>
      <c r="E107" s="514" t="s">
        <v>161</v>
      </c>
      <c r="F107" s="514"/>
      <c r="G107" s="514" t="s">
        <v>162</v>
      </c>
      <c r="H107" s="514"/>
      <c r="I107" s="514"/>
      <c r="J107" s="514"/>
      <c r="K107" s="514"/>
      <c r="L107" s="514"/>
      <c r="M107" s="514"/>
      <c r="N107" s="514"/>
      <c r="O107" s="514"/>
      <c r="P107" s="514"/>
      <c r="Q107" s="514"/>
      <c r="R107" s="514"/>
      <c r="S107" s="215"/>
    </row>
    <row r="108" spans="1:19" s="216" customFormat="1" ht="38.25" customHeight="1">
      <c r="A108" s="514"/>
      <c r="B108" s="514" t="s">
        <v>135</v>
      </c>
      <c r="C108" s="514" t="s">
        <v>135</v>
      </c>
      <c r="D108" s="514" t="s">
        <v>135</v>
      </c>
      <c r="E108" s="514" t="s">
        <v>135</v>
      </c>
      <c r="F108" s="514" t="s">
        <v>135</v>
      </c>
      <c r="G108" s="514" t="s">
        <v>15</v>
      </c>
      <c r="H108" s="514"/>
      <c r="I108" s="514"/>
      <c r="J108" s="514"/>
      <c r="K108" s="514"/>
      <c r="L108" s="514" t="s">
        <v>136</v>
      </c>
      <c r="M108" s="514"/>
      <c r="N108" s="514" t="s">
        <v>137</v>
      </c>
      <c r="O108" s="514" t="s">
        <v>138</v>
      </c>
      <c r="P108" s="514" t="s">
        <v>139</v>
      </c>
      <c r="Q108" s="514" t="s">
        <v>140</v>
      </c>
      <c r="R108" s="514" t="s">
        <v>141</v>
      </c>
      <c r="S108" s="215"/>
    </row>
    <row r="109" spans="1:19" s="216" customFormat="1" ht="30.75" customHeight="1">
      <c r="A109" s="514"/>
      <c r="B109" s="514"/>
      <c r="C109" s="514"/>
      <c r="D109" s="514"/>
      <c r="E109" s="514"/>
      <c r="F109" s="514"/>
      <c r="G109" s="514"/>
      <c r="H109" s="514"/>
      <c r="I109" s="514"/>
      <c r="J109" s="514"/>
      <c r="K109" s="514"/>
      <c r="L109" s="217" t="s">
        <v>142</v>
      </c>
      <c r="M109" s="212" t="s">
        <v>143</v>
      </c>
      <c r="N109" s="514"/>
      <c r="O109" s="514"/>
      <c r="P109" s="514"/>
      <c r="Q109" s="514"/>
      <c r="R109" s="514"/>
      <c r="S109" s="215"/>
    </row>
    <row r="110" spans="1:19" s="216" customFormat="1" ht="12">
      <c r="A110" s="222">
        <v>1</v>
      </c>
      <c r="B110" s="222">
        <v>2</v>
      </c>
      <c r="C110" s="222">
        <v>3</v>
      </c>
      <c r="D110" s="222">
        <v>4</v>
      </c>
      <c r="E110" s="222">
        <v>5</v>
      </c>
      <c r="F110" s="222">
        <v>6</v>
      </c>
      <c r="G110" s="554">
        <v>7</v>
      </c>
      <c r="H110" s="554"/>
      <c r="I110" s="554"/>
      <c r="J110" s="554"/>
      <c r="K110" s="554"/>
      <c r="L110" s="222">
        <v>8</v>
      </c>
      <c r="M110" s="222">
        <v>9</v>
      </c>
      <c r="N110" s="222">
        <v>10</v>
      </c>
      <c r="O110" s="222">
        <v>11</v>
      </c>
      <c r="P110" s="222">
        <v>12</v>
      </c>
      <c r="Q110" s="222">
        <v>13</v>
      </c>
      <c r="R110" s="222">
        <v>14</v>
      </c>
      <c r="S110" s="215"/>
    </row>
    <row r="111" spans="1:19" s="216" customFormat="1" ht="39.75" customHeight="1">
      <c r="A111" s="322" t="s">
        <v>106</v>
      </c>
      <c r="B111" s="217"/>
      <c r="C111" s="217"/>
      <c r="D111" s="217"/>
      <c r="E111" s="217"/>
      <c r="F111" s="217"/>
      <c r="G111" s="552" t="s">
        <v>164</v>
      </c>
      <c r="H111" s="552"/>
      <c r="I111" s="552"/>
      <c r="J111" s="552"/>
      <c r="K111" s="552"/>
      <c r="L111" s="212" t="s">
        <v>165</v>
      </c>
      <c r="M111" s="223">
        <v>796</v>
      </c>
      <c r="N111" s="217">
        <f>Оценка!H41</f>
        <v>9</v>
      </c>
      <c r="O111" s="217">
        <f>Оценка!I41</f>
        <v>7</v>
      </c>
      <c r="P111" s="217">
        <v>10</v>
      </c>
      <c r="Q111" s="232">
        <f>IF(O111*100/N111-100&gt;=-10,0,O111*100/N111-100+10)</f>
        <v>-12.222222222222229</v>
      </c>
      <c r="R111" s="233" t="s">
        <v>259</v>
      </c>
      <c r="S111" s="215"/>
    </row>
    <row r="112" spans="1:19" s="276" customFormat="1" ht="21.75" customHeight="1">
      <c r="A112" s="269"/>
      <c r="B112" s="270"/>
      <c r="C112" s="270"/>
      <c r="D112" s="270"/>
      <c r="E112" s="270"/>
      <c r="F112" s="270"/>
      <c r="G112" s="271"/>
      <c r="H112" s="271"/>
      <c r="I112" s="271"/>
      <c r="J112" s="271"/>
      <c r="K112" s="271"/>
      <c r="L112" s="272"/>
      <c r="M112" s="273"/>
      <c r="N112" s="270"/>
      <c r="O112" s="270"/>
      <c r="P112" s="270"/>
      <c r="Q112" s="274"/>
      <c r="R112" s="270"/>
      <c r="S112" s="275"/>
    </row>
    <row r="113" spans="1:19" s="276" customFormat="1" ht="21.75" customHeight="1">
      <c r="A113" s="269"/>
      <c r="B113" s="270"/>
      <c r="C113" s="270"/>
      <c r="D113" s="270"/>
      <c r="E113" s="270"/>
      <c r="F113" s="270"/>
      <c r="G113" s="271"/>
      <c r="H113" s="271"/>
      <c r="I113" s="271"/>
      <c r="J113" s="271"/>
      <c r="K113" s="271"/>
      <c r="L113" s="272"/>
      <c r="M113" s="273"/>
      <c r="N113" s="270"/>
      <c r="O113" s="270"/>
      <c r="P113" s="270"/>
      <c r="Q113" s="274"/>
      <c r="R113" s="270"/>
      <c r="S113" s="275"/>
    </row>
    <row r="114" spans="1:19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2.75">
      <c r="A116" s="553" t="s">
        <v>242</v>
      </c>
      <c r="B116" s="553"/>
      <c r="C116" s="553"/>
      <c r="D116" s="553"/>
      <c r="E116" s="553"/>
      <c r="F116" s="553"/>
      <c r="G116" s="553"/>
      <c r="H116" s="553"/>
      <c r="I116" s="553"/>
      <c r="J116" s="553"/>
      <c r="K116" s="553"/>
      <c r="L116" s="553"/>
      <c r="M116" s="553"/>
      <c r="N116" s="553"/>
      <c r="O116" s="553"/>
      <c r="P116" s="553"/>
      <c r="Q116" s="553"/>
      <c r="R116" s="553"/>
      <c r="S116" s="553"/>
    </row>
    <row r="117" spans="1:18" ht="12.75">
      <c r="A117" s="553" t="s">
        <v>243</v>
      </c>
      <c r="B117" s="553"/>
      <c r="C117" s="553"/>
      <c r="D117" s="553"/>
      <c r="E117" s="553"/>
      <c r="F117" s="553"/>
      <c r="G117" s="553"/>
      <c r="H117" s="553"/>
      <c r="I117" s="553"/>
      <c r="J117" s="553"/>
      <c r="K117" s="553"/>
      <c r="L117" s="553"/>
      <c r="M117" s="553"/>
      <c r="N117" s="553"/>
      <c r="O117" s="553"/>
      <c r="P117" s="553"/>
      <c r="Q117" s="553"/>
      <c r="R117" s="553"/>
    </row>
    <row r="118" spans="1:18" ht="1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</row>
    <row r="119" spans="1:18" ht="21" customHeight="1">
      <c r="A119" s="553"/>
      <c r="B119" s="553"/>
      <c r="C119" s="553"/>
      <c r="D119" s="553"/>
      <c r="E119" s="553"/>
      <c r="F119" s="553"/>
      <c r="G119" s="553"/>
      <c r="H119" s="553"/>
      <c r="I119" s="553"/>
      <c r="J119" s="553"/>
      <c r="K119" s="553"/>
      <c r="L119" s="553"/>
      <c r="M119" s="553"/>
      <c r="N119" s="553"/>
      <c r="O119" s="553"/>
      <c r="P119" s="553"/>
      <c r="Q119" s="553"/>
      <c r="R119" s="553"/>
    </row>
    <row r="125" ht="15.75" customHeight="1"/>
    <row r="126" ht="15.75" customHeight="1"/>
    <row r="139" ht="15.75" customHeight="1"/>
    <row r="140" ht="15.75" customHeight="1"/>
    <row r="161" ht="15.75" customHeight="1"/>
    <row r="162" ht="15.75" customHeight="1"/>
    <row r="171" ht="15.75" customHeight="1"/>
    <row r="172" ht="15.75" customHeight="1"/>
  </sheetData>
  <sheetProtection selectLockedCells="1" selectUnlockedCells="1"/>
  <mergeCells count="270">
    <mergeCell ref="L89:M89"/>
    <mergeCell ref="B88:G88"/>
    <mergeCell ref="B89:G89"/>
    <mergeCell ref="R75:R76"/>
    <mergeCell ref="P75:P76"/>
    <mergeCell ref="B77:K77"/>
    <mergeCell ref="P86:Q87"/>
    <mergeCell ref="N88:O88"/>
    <mergeCell ref="P88:Q88"/>
    <mergeCell ref="B75:K76"/>
    <mergeCell ref="B80:K80"/>
    <mergeCell ref="E54:F54"/>
    <mergeCell ref="E55:F56"/>
    <mergeCell ref="E57:F58"/>
    <mergeCell ref="A72:S72"/>
    <mergeCell ref="A59:A60"/>
    <mergeCell ref="B59:B60"/>
    <mergeCell ref="A71:O71"/>
    <mergeCell ref="B74:R74"/>
    <mergeCell ref="A78:A81"/>
    <mergeCell ref="R85:R87"/>
    <mergeCell ref="J86:J87"/>
    <mergeCell ref="K86:K87"/>
    <mergeCell ref="A84:P84"/>
    <mergeCell ref="A85:A87"/>
    <mergeCell ref="D63:D64"/>
    <mergeCell ref="E65:F66"/>
    <mergeCell ref="B85:Q85"/>
    <mergeCell ref="B78:K78"/>
    <mergeCell ref="B79:K79"/>
    <mergeCell ref="E36:F38"/>
    <mergeCell ref="E39:F41"/>
    <mergeCell ref="E52:F53"/>
    <mergeCell ref="A50:P50"/>
    <mergeCell ref="A51:A53"/>
    <mergeCell ref="B51:D51"/>
    <mergeCell ref="E51:F51"/>
    <mergeCell ref="G51:Q51"/>
    <mergeCell ref="G46:K46"/>
    <mergeCell ref="G47:K47"/>
    <mergeCell ref="B61:B62"/>
    <mergeCell ref="R70:R71"/>
    <mergeCell ref="B86:G87"/>
    <mergeCell ref="L86:M87"/>
    <mergeCell ref="N86:O87"/>
    <mergeCell ref="D55:D56"/>
    <mergeCell ref="N75:N76"/>
    <mergeCell ref="O75:O76"/>
    <mergeCell ref="L75:M75"/>
    <mergeCell ref="B81:K81"/>
    <mergeCell ref="E59:F60"/>
    <mergeCell ref="E61:F62"/>
    <mergeCell ref="E63:F64"/>
    <mergeCell ref="N89:O89"/>
    <mergeCell ref="P89:Q89"/>
    <mergeCell ref="L88:M88"/>
    <mergeCell ref="P63:Q64"/>
    <mergeCell ref="A68:R68"/>
    <mergeCell ref="Q75:Q76"/>
    <mergeCell ref="A70:O70"/>
    <mergeCell ref="R55:R56"/>
    <mergeCell ref="R57:R58"/>
    <mergeCell ref="R65:R66"/>
    <mergeCell ref="P55:Q56"/>
    <mergeCell ref="N55:O56"/>
    <mergeCell ref="N57:O58"/>
    <mergeCell ref="N61:O62"/>
    <mergeCell ref="P65:Q66"/>
    <mergeCell ref="R59:R60"/>
    <mergeCell ref="R61:R62"/>
    <mergeCell ref="A57:A58"/>
    <mergeCell ref="B57:B58"/>
    <mergeCell ref="D57:D58"/>
    <mergeCell ref="C57:C58"/>
    <mergeCell ref="A65:A66"/>
    <mergeCell ref="B65:B66"/>
    <mergeCell ref="C65:C66"/>
    <mergeCell ref="D65:D66"/>
    <mergeCell ref="C59:C60"/>
    <mergeCell ref="D59:D60"/>
    <mergeCell ref="L55:M56"/>
    <mergeCell ref="L57:M58"/>
    <mergeCell ref="L61:M62"/>
    <mergeCell ref="L59:M60"/>
    <mergeCell ref="N65:O66"/>
    <mergeCell ref="P57:Q58"/>
    <mergeCell ref="L65:M66"/>
    <mergeCell ref="N59:O60"/>
    <mergeCell ref="P59:Q60"/>
    <mergeCell ref="N63:O64"/>
    <mergeCell ref="A106:P106"/>
    <mergeCell ref="Q99:Q100"/>
    <mergeCell ref="F102:F103"/>
    <mergeCell ref="B102:B103"/>
    <mergeCell ref="C102:C103"/>
    <mergeCell ref="A107:A109"/>
    <mergeCell ref="B107:D107"/>
    <mergeCell ref="G101:K101"/>
    <mergeCell ref="O99:O100"/>
    <mergeCell ref="G99:K100"/>
    <mergeCell ref="A55:A56"/>
    <mergeCell ref="B55:B56"/>
    <mergeCell ref="C55:C56"/>
    <mergeCell ref="P99:P100"/>
    <mergeCell ref="A63:A64"/>
    <mergeCell ref="B63:B64"/>
    <mergeCell ref="G98:R98"/>
    <mergeCell ref="R99:R100"/>
    <mergeCell ref="L99:M99"/>
    <mergeCell ref="N99:N100"/>
    <mergeCell ref="G110:K110"/>
    <mergeCell ref="G111:K111"/>
    <mergeCell ref="E107:F107"/>
    <mergeCell ref="G107:R107"/>
    <mergeCell ref="D108:D109"/>
    <mergeCell ref="E108:E109"/>
    <mergeCell ref="F108:F109"/>
    <mergeCell ref="R108:R109"/>
    <mergeCell ref="Q108:Q109"/>
    <mergeCell ref="A116:S116"/>
    <mergeCell ref="A117:R117"/>
    <mergeCell ref="A119:R119"/>
    <mergeCell ref="G108:K109"/>
    <mergeCell ref="L108:M108"/>
    <mergeCell ref="N108:N109"/>
    <mergeCell ref="O108:O109"/>
    <mergeCell ref="P108:P109"/>
    <mergeCell ref="B108:B109"/>
    <mergeCell ref="C108:C109"/>
    <mergeCell ref="A102:A103"/>
    <mergeCell ref="G102:K102"/>
    <mergeCell ref="G103:K103"/>
    <mergeCell ref="D102:D103"/>
    <mergeCell ref="E102:E103"/>
    <mergeCell ref="A98:A100"/>
    <mergeCell ref="B98:D98"/>
    <mergeCell ref="E98:F98"/>
    <mergeCell ref="C99:C100"/>
    <mergeCell ref="D99:D100"/>
    <mergeCell ref="E99:E100"/>
    <mergeCell ref="F99:F100"/>
    <mergeCell ref="B99:B100"/>
    <mergeCell ref="A91:S91"/>
    <mergeCell ref="A92:R92"/>
    <mergeCell ref="A94:O94"/>
    <mergeCell ref="P94:Q95"/>
    <mergeCell ref="A96:S96"/>
    <mergeCell ref="A97:S97"/>
    <mergeCell ref="R94:R95"/>
    <mergeCell ref="A95:O95"/>
    <mergeCell ref="A73:S73"/>
    <mergeCell ref="A74:A76"/>
    <mergeCell ref="L63:M64"/>
    <mergeCell ref="C63:C64"/>
    <mergeCell ref="P61:Q62"/>
    <mergeCell ref="A61:A62"/>
    <mergeCell ref="C61:C62"/>
    <mergeCell ref="D61:D62"/>
    <mergeCell ref="R63:R64"/>
    <mergeCell ref="P70:Q71"/>
    <mergeCell ref="P52:Q53"/>
    <mergeCell ref="L54:M54"/>
    <mergeCell ref="N54:O54"/>
    <mergeCell ref="P54:Q54"/>
    <mergeCell ref="G52:G53"/>
    <mergeCell ref="H52:I52"/>
    <mergeCell ref="J52:J53"/>
    <mergeCell ref="K52:K53"/>
    <mergeCell ref="L52:M53"/>
    <mergeCell ref="R51:R53"/>
    <mergeCell ref="B52:B53"/>
    <mergeCell ref="C52:C53"/>
    <mergeCell ref="D52:D53"/>
    <mergeCell ref="N52:O53"/>
    <mergeCell ref="A45:A47"/>
    <mergeCell ref="B45:B47"/>
    <mergeCell ref="C45:C47"/>
    <mergeCell ref="D45:D47"/>
    <mergeCell ref="G45:K45"/>
    <mergeCell ref="E45:F47"/>
    <mergeCell ref="G40:K40"/>
    <mergeCell ref="G41:K41"/>
    <mergeCell ref="A42:A44"/>
    <mergeCell ref="B42:B44"/>
    <mergeCell ref="C42:C44"/>
    <mergeCell ref="D42:D44"/>
    <mergeCell ref="G42:K42"/>
    <mergeCell ref="G43:K43"/>
    <mergeCell ref="G44:K44"/>
    <mergeCell ref="E42:F44"/>
    <mergeCell ref="G36:K36"/>
    <mergeCell ref="G37:K37"/>
    <mergeCell ref="G38:K38"/>
    <mergeCell ref="A39:A41"/>
    <mergeCell ref="B39:B41"/>
    <mergeCell ref="C39:C41"/>
    <mergeCell ref="D39:D41"/>
    <mergeCell ref="G39:K39"/>
    <mergeCell ref="A36:A38"/>
    <mergeCell ref="B36:B38"/>
    <mergeCell ref="C36:C38"/>
    <mergeCell ref="D36:D38"/>
    <mergeCell ref="G32:K32"/>
    <mergeCell ref="A33:A35"/>
    <mergeCell ref="B33:B35"/>
    <mergeCell ref="C33:C35"/>
    <mergeCell ref="D33:D35"/>
    <mergeCell ref="G33:K33"/>
    <mergeCell ref="G34:K34"/>
    <mergeCell ref="G35:K35"/>
    <mergeCell ref="A30:A32"/>
    <mergeCell ref="B30:B32"/>
    <mergeCell ref="C30:C32"/>
    <mergeCell ref="D30:D32"/>
    <mergeCell ref="G30:K30"/>
    <mergeCell ref="G31:K31"/>
    <mergeCell ref="E30:F32"/>
    <mergeCell ref="E33:F35"/>
    <mergeCell ref="R27:R28"/>
    <mergeCell ref="G29:K29"/>
    <mergeCell ref="E27:F28"/>
    <mergeCell ref="G27:K28"/>
    <mergeCell ref="L27:M27"/>
    <mergeCell ref="N27:N28"/>
    <mergeCell ref="O27:O28"/>
    <mergeCell ref="P27:P28"/>
    <mergeCell ref="E29:F29"/>
    <mergeCell ref="A24:S24"/>
    <mergeCell ref="A25:S25"/>
    <mergeCell ref="A26:A28"/>
    <mergeCell ref="B26:D26"/>
    <mergeCell ref="E26:F26"/>
    <mergeCell ref="G26:R26"/>
    <mergeCell ref="B27:B28"/>
    <mergeCell ref="C27:C28"/>
    <mergeCell ref="D27:D28"/>
    <mergeCell ref="Q27:Q28"/>
    <mergeCell ref="A19:S19"/>
    <mergeCell ref="A20:R20"/>
    <mergeCell ref="A22:O22"/>
    <mergeCell ref="P22:Q23"/>
    <mergeCell ref="R22:R23"/>
    <mergeCell ref="A23:O23"/>
    <mergeCell ref="A15:B15"/>
    <mergeCell ref="C15:O15"/>
    <mergeCell ref="C16:O16"/>
    <mergeCell ref="A17:B17"/>
    <mergeCell ref="C17:O17"/>
    <mergeCell ref="C18:O18"/>
    <mergeCell ref="C12:O12"/>
    <mergeCell ref="P12:Q12"/>
    <mergeCell ref="C13:O13"/>
    <mergeCell ref="P13:Q13"/>
    <mergeCell ref="C14:O14"/>
    <mergeCell ref="R14:R15"/>
    <mergeCell ref="C9:O9"/>
    <mergeCell ref="P9:Q9"/>
    <mergeCell ref="A10:B10"/>
    <mergeCell ref="C10:O10"/>
    <mergeCell ref="P10:Q10"/>
    <mergeCell ref="C11:O11"/>
    <mergeCell ref="P11:Q11"/>
    <mergeCell ref="A2:R2"/>
    <mergeCell ref="A3:R3"/>
    <mergeCell ref="A4:R4"/>
    <mergeCell ref="P7:Q7"/>
    <mergeCell ref="R7:R8"/>
    <mergeCell ref="A8:B8"/>
    <mergeCell ref="C8:O8"/>
    <mergeCell ref="P8:Q8"/>
  </mergeCells>
  <printOptions/>
  <pageMargins left="0.3937007874015748" right="0.3937007874015748" top="0.3937007874015748" bottom="0.3937007874015748" header="0.5118110236220472" footer="0.5118110236220472"/>
  <pageSetup fitToHeight="6" horizontalDpi="300" verticalDpi="300" orientation="landscape" paperSize="9" scale="62" r:id="rId1"/>
  <rowBreaks count="4" manualBreakCount="4">
    <brk id="18" max="17" man="1"/>
    <brk id="41" max="17" man="1"/>
    <brk id="47" max="17" man="1"/>
    <brk id="9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Сосимович Ольга Валерьевна</dc:creator>
  <cp:keywords/>
  <dc:description/>
  <cp:lastModifiedBy>RePack by Diakov</cp:lastModifiedBy>
  <cp:lastPrinted>2022-10-26T03:55:21Z</cp:lastPrinted>
  <dcterms:created xsi:type="dcterms:W3CDTF">2018-10-12T10:31:17Z</dcterms:created>
  <dcterms:modified xsi:type="dcterms:W3CDTF">2022-10-26T04:15:24Z</dcterms:modified>
  <cp:category/>
  <cp:version/>
  <cp:contentType/>
  <cp:contentStatus/>
</cp:coreProperties>
</file>